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gi\Desktop\2018-2019 rankings\"/>
    </mc:Choice>
  </mc:AlternateContent>
  <bookViews>
    <workbookView xWindow="0" yWindow="0" windowWidth="20490" windowHeight="8445" tabRatio="500" firstSheet="1" activeTab="2"/>
  </bookViews>
  <sheets>
    <sheet name="B18-2014" sheetId="4" state="hidden" r:id="rId1"/>
    <sheet name="G11" sheetId="35" r:id="rId2"/>
    <sheet name="B11" sheetId="32" r:id="rId3"/>
    <sheet name="G13" sheetId="25" r:id="rId4"/>
    <sheet name="B13" sheetId="23" r:id="rId5"/>
    <sheet name="G15" sheetId="24" r:id="rId6"/>
    <sheet name="B15" sheetId="22" r:id="rId7"/>
    <sheet name="G18" sheetId="21" r:id="rId8"/>
    <sheet name="B18" sheetId="38" r:id="rId9"/>
    <sheet name="B15-2014" sheetId="5" state="hidden" r:id="rId10"/>
    <sheet name="B13-2014" sheetId="6" state="hidden" r:id="rId11"/>
    <sheet name="G18-2014" sheetId="7" state="hidden" r:id="rId12"/>
    <sheet name="G15-2014" sheetId="8" state="hidden" r:id="rId13"/>
    <sheet name="G13-2014" sheetId="9" state="hidden" r:id="rId14"/>
    <sheet name="Int Dis" sheetId="40" r:id="rId15"/>
    <sheet name="Senior" sheetId="36" r:id="rId16"/>
    <sheet name="Vets" sheetId="37" r:id="rId17"/>
    <sheet name="U21" sheetId="39" r:id="rId18"/>
    <sheet name="Points &amp; Equals formulas" sheetId="31" r:id="rId19"/>
    <sheet name="B18 old" sheetId="20" state="hidden" r:id="rId20"/>
  </sheets>
  <externalReferences>
    <externalReference r:id="rId21"/>
    <externalReference r:id="rId22"/>
  </externalReferences>
  <definedNames>
    <definedName name="_xlnm._FilterDatabase" localSheetId="10" hidden="1">'B13-2014'!$G$1:$G$28</definedName>
    <definedName name="_xlnm._FilterDatabase" localSheetId="9" hidden="1">'B15-2014'!$G$1:$G$37</definedName>
    <definedName name="_xlnm._FilterDatabase" localSheetId="0" hidden="1">'B18-2014'!$D$1:$D$42</definedName>
    <definedName name="All_Names" localSheetId="8">#REF!</definedName>
    <definedName name="All_Names" localSheetId="14">#REF!</definedName>
    <definedName name="All_Names" localSheetId="15">#REF!</definedName>
    <definedName name="All_Names" localSheetId="17">#REF!</definedName>
    <definedName name="All_Names" localSheetId="16">#REF!</definedName>
    <definedName name="All_Names">#REF!</definedName>
    <definedName name="B13Ranking" localSheetId="2">Table1367[[Name]:[Column1]]</definedName>
    <definedName name="B13Ranking" localSheetId="8">Table1367[[Name]:[Column1]]</definedName>
    <definedName name="B13Ranking" localSheetId="1">Table1367[[Name]:[Column1]]</definedName>
    <definedName name="B13Ranking" localSheetId="3">Table1367[[Name]:[Column1]]</definedName>
    <definedName name="B13Ranking" localSheetId="5">Table1367[[Name]:[Column1]]</definedName>
    <definedName name="B13Ranking" localSheetId="14">Table1367[[Name]:[Column1]]</definedName>
    <definedName name="B13Ranking" localSheetId="15">Table1367[[Name]:[Column1]]</definedName>
    <definedName name="B13Ranking" localSheetId="17">Table1367[[Name]:[Column1]]</definedName>
    <definedName name="B13Ranking" localSheetId="16">Table1367[[Name]:[Column1]]</definedName>
    <definedName name="B13Ranking">Table1367[[Name]:[Column1]]</definedName>
    <definedName name="B15Ranking" localSheetId="2">Table136[[Name]:[Column1]]</definedName>
    <definedName name="B15Ranking" localSheetId="8">Table136[[Name]:[Column1]]</definedName>
    <definedName name="B15Ranking" localSheetId="1">Table136[[Name]:[Column1]]</definedName>
    <definedName name="B15Ranking" localSheetId="3">Table136[[Name]:[Column1]]</definedName>
    <definedName name="B15Ranking" localSheetId="5">Table136[[Name]:[Column1]]</definedName>
    <definedName name="B15Ranking" localSheetId="14">Table136[[Name]:[Column1]]</definedName>
    <definedName name="B15Ranking" localSheetId="15">Table136[[Name]:[Column1]]</definedName>
    <definedName name="B15Ranking" localSheetId="17">Table136[[Name]:[Column1]]</definedName>
    <definedName name="B15Ranking" localSheetId="16">Table136[[Name]:[Column1]]</definedName>
    <definedName name="B15Ranking">Table136[[Name]:[Column1]]</definedName>
    <definedName name="B18Ranking" localSheetId="2">Table13[[Name]:[Column1]]</definedName>
    <definedName name="B18Ranking" localSheetId="4">Table13[[Name]:[Column1]]</definedName>
    <definedName name="B18Ranking" localSheetId="6">Table13[[Name]:[Column1]]</definedName>
    <definedName name="B18Ranking" localSheetId="8">Table13[[Name]:[Column1]]</definedName>
    <definedName name="B18Ranking" localSheetId="1">Table13[[Name]:[Column1]]</definedName>
    <definedName name="B18Ranking" localSheetId="3">Table13[[Name]:[Column1]]</definedName>
    <definedName name="B18Ranking" localSheetId="5">Table13[[Name]:[Column1]]</definedName>
    <definedName name="B18Ranking" localSheetId="7">Table13[[Name]:[Column1]]</definedName>
    <definedName name="B18Ranking" localSheetId="14">Table13[[Name]:[Column1]]</definedName>
    <definedName name="B18Ranking" localSheetId="15">Table13[[Name]:[Column1]]</definedName>
    <definedName name="B18Ranking" localSheetId="17">Table13[[Name]:[Column1]]</definedName>
    <definedName name="B18Ranking" localSheetId="16">Table13[[Name]:[Column1]]</definedName>
    <definedName name="B18Ranking">Table13[[Name]:[Column1]]</definedName>
    <definedName name="Clubs_List" localSheetId="8">#REF!</definedName>
    <definedName name="Clubs_List" localSheetId="14">#REF!</definedName>
    <definedName name="Clubs_List" localSheetId="15">#REF!</definedName>
    <definedName name="Clubs_List" localSheetId="17">#REF!</definedName>
    <definedName name="Clubs_List" localSheetId="16">#REF!</definedName>
    <definedName name="Clubs_List">#REF!</definedName>
    <definedName name="ET">[1]Players!$E$2</definedName>
    <definedName name="Event_Type">'[2]Scoresheets (4)'!$E$2</definedName>
    <definedName name="Excel_BuiltIn__FilterDatabase_4" localSheetId="2">#REF!</definedName>
    <definedName name="Excel_BuiltIn__FilterDatabase_4" localSheetId="8">#REF!</definedName>
    <definedName name="Excel_BuiltIn__FilterDatabase_4" localSheetId="1">#REF!</definedName>
    <definedName name="Excel_BuiltIn__FilterDatabase_4" localSheetId="14">#REF!</definedName>
    <definedName name="Excel_BuiltIn__FilterDatabase_4" localSheetId="15">#REF!</definedName>
    <definedName name="Excel_BuiltIn__FilterDatabase_4" localSheetId="17">#REF!</definedName>
    <definedName name="Excel_BuiltIn__FilterDatabase_4" localSheetId="16">#REF!</definedName>
    <definedName name="Excel_BuiltIn__FilterDatabase_4">#REF!</definedName>
    <definedName name="G13Ranking" localSheetId="2">Table13589[[Name]:[Column1]]</definedName>
    <definedName name="G13Ranking" localSheetId="8">Table13589[[Name]:[Column1]]</definedName>
    <definedName name="G13Ranking" localSheetId="1">Table13589[[Name]:[Column1]]</definedName>
    <definedName name="G13Ranking" localSheetId="14">Table13589[[Name]:[Column1]]</definedName>
    <definedName name="G13Ranking" localSheetId="15">Table13589[[Name]:[Column1]]</definedName>
    <definedName name="G13Ranking" localSheetId="17">Table13589[[Name]:[Column1]]</definedName>
    <definedName name="G13Ranking" localSheetId="16">Table13589[[Name]:[Column1]]</definedName>
    <definedName name="G13Ranking">Table13589[[Name]:[Column1]]</definedName>
    <definedName name="G15Ranking" localSheetId="2">Table1358[[Name]:[Column1]]</definedName>
    <definedName name="G15Ranking" localSheetId="8">Table1358[[Name]:[Column1]]</definedName>
    <definedName name="G15Ranking" localSheetId="1">Table1358[[Name]:[Column1]]</definedName>
    <definedName name="G15Ranking" localSheetId="3">Table1358[[Name]:[Column1]]</definedName>
    <definedName name="G15Ranking" localSheetId="14">Table1358[[Name]:[Column1]]</definedName>
    <definedName name="G15Ranking" localSheetId="15">Table1358[[Name]:[Column1]]</definedName>
    <definedName name="G15Ranking" localSheetId="17">Table1358[[Name]:[Column1]]</definedName>
    <definedName name="G15Ranking" localSheetId="16">Table1358[[Name]:[Column1]]</definedName>
    <definedName name="G15Ranking">Table1358[[Name]:[Column1]]</definedName>
    <definedName name="G18Ranking" localSheetId="2">Table135[[Name]:[Column1]]</definedName>
    <definedName name="G18Ranking" localSheetId="4">Table135[[Name]:[Column1]]</definedName>
    <definedName name="G18Ranking" localSheetId="6">Table135[[Name]:[Column1]]</definedName>
    <definedName name="G18Ranking" localSheetId="8">Table135[[Name]:[Column1]]</definedName>
    <definedName name="G18Ranking" localSheetId="1">Table135[[Name]:[Column1]]</definedName>
    <definedName name="G18Ranking" localSheetId="3">Table135[[Name]:[Column1]]</definedName>
    <definedName name="G18Ranking" localSheetId="5">Table135[[Name]:[Column1]]</definedName>
    <definedName name="G18Ranking" localSheetId="14">Table135[[Name]:[Column1]]</definedName>
    <definedName name="G18Ranking" localSheetId="15">Table135[[Name]:[Column1]]</definedName>
    <definedName name="G18Ranking" localSheetId="17">Table135[[Name]:[Column1]]</definedName>
    <definedName name="G18Ranking" localSheetId="16">Table135[[Name]:[Column1]]</definedName>
    <definedName name="G18Ranking">Table135[[Name]:[Column1]]</definedName>
    <definedName name="_xlnm.Print_Area" localSheetId="2">'B11'!$A$1:$M$56</definedName>
    <definedName name="_xlnm.Print_Area" localSheetId="4">'B13'!$A$1:$M$57</definedName>
    <definedName name="_xlnm.Print_Area" localSheetId="10">'B13-2014'!$A$1:$K$36</definedName>
    <definedName name="_xlnm.Print_Area" localSheetId="6">'B15'!$A$1:$M$45</definedName>
    <definedName name="_xlnm.Print_Area" localSheetId="9">'B15-2014'!$A$1:$K$46</definedName>
    <definedName name="_xlnm.Print_Area" localSheetId="8">'B18'!$A$1:$M$26</definedName>
    <definedName name="_xlnm.Print_Area" localSheetId="19">'B18 old'!$A$1:$M$26</definedName>
    <definedName name="_xlnm.Print_Area" localSheetId="0">'B18-2014'!$A$1:$K$53</definedName>
    <definedName name="_xlnm.Print_Area" localSheetId="1">'G11'!$A$1:$M$11</definedName>
    <definedName name="_xlnm.Print_Area" localSheetId="3">'G13'!$A$1:$M$21</definedName>
    <definedName name="_xlnm.Print_Area" localSheetId="13">'G13-2014'!$A$1:$L$24</definedName>
    <definedName name="_xlnm.Print_Area" localSheetId="5">'G15'!$A$1:$M$17</definedName>
    <definedName name="_xlnm.Print_Area" localSheetId="12">'G15-2014'!$A$1:$K$29</definedName>
    <definedName name="_xlnm.Print_Area" localSheetId="7">'G18'!$A$1:$M$13</definedName>
    <definedName name="_xlnm.Print_Area" localSheetId="11">'G18-2014'!$A$1:$J$32</definedName>
    <definedName name="_xlnm.Print_Area" localSheetId="14">'Int Dis'!$A$1:$M$63</definedName>
    <definedName name="_xlnm.Print_Area" localSheetId="15">Senior!$A$1:$M$69</definedName>
    <definedName name="_xlnm.Print_Area" localSheetId="17">'U21'!$A$1:$M$26</definedName>
    <definedName name="_xlnm.Print_Area" localSheetId="16">Vets!$A$1:$M$26</definedName>
    <definedName name="Seeding_Column" localSheetId="2">#REF!</definedName>
    <definedName name="Seeding_Column" localSheetId="4">#REF!</definedName>
    <definedName name="Seeding_Column" localSheetId="6">#REF!</definedName>
    <definedName name="Seeding_Column" localSheetId="8">#REF!</definedName>
    <definedName name="Seeding_Column" localSheetId="1">#REF!</definedName>
    <definedName name="Seeding_Column" localSheetId="3">#REF!</definedName>
    <definedName name="Seeding_Column" localSheetId="5">#REF!</definedName>
    <definedName name="Seeding_Column" localSheetId="7">#REF!</definedName>
    <definedName name="U21F" localSheetId="8">#REF!</definedName>
    <definedName name="U21F" localSheetId="14">#REF!</definedName>
    <definedName name="U21F" localSheetId="15">#REF!</definedName>
    <definedName name="U21F" localSheetId="17">#REF!</definedName>
    <definedName name="U21F" localSheetId="16">#REF!</definedName>
    <definedName name="U21F">#REF!</definedName>
    <definedName name="U21M" localSheetId="8">#REF!</definedName>
    <definedName name="U21M" localSheetId="14">#REF!</definedName>
    <definedName name="U21M" localSheetId="15">#REF!</definedName>
    <definedName name="U21M" localSheetId="17">#REF!</definedName>
    <definedName name="U21M" localSheetId="16">#REF!</definedName>
    <definedName name="U21M">#REF!</definedName>
  </definedNames>
  <calcPr calcId="152511" concurrentCalc="0"/>
</workbook>
</file>

<file path=xl/calcChain.xml><?xml version="1.0" encoding="utf-8"?>
<calcChain xmlns="http://schemas.openxmlformats.org/spreadsheetml/2006/main">
  <c r="J4" i="36" l="1"/>
  <c r="K4" i="36"/>
  <c r="J5" i="36"/>
  <c r="K5" i="36"/>
  <c r="J6" i="36"/>
  <c r="K6" i="36"/>
  <c r="J7" i="36"/>
  <c r="K7" i="36"/>
  <c r="J8" i="36"/>
  <c r="K8" i="36"/>
  <c r="J9" i="36"/>
  <c r="K9" i="36"/>
  <c r="J10" i="36"/>
  <c r="K10" i="36"/>
  <c r="J11" i="36"/>
  <c r="K11" i="36"/>
  <c r="J12" i="36"/>
  <c r="K12" i="36"/>
  <c r="J13" i="36"/>
  <c r="K13" i="36"/>
  <c r="J14" i="36"/>
  <c r="K14" i="36"/>
  <c r="J15" i="36"/>
  <c r="K15" i="36"/>
  <c r="J16" i="36"/>
  <c r="K16" i="36"/>
  <c r="K17" i="36"/>
  <c r="J18" i="36"/>
  <c r="K18" i="36"/>
  <c r="K24" i="36"/>
  <c r="J30" i="36"/>
  <c r="K30" i="36"/>
  <c r="J31" i="36"/>
  <c r="K31" i="36"/>
  <c r="J32" i="36"/>
  <c r="K32" i="36"/>
  <c r="J33" i="36"/>
  <c r="K33" i="36"/>
  <c r="J19" i="36"/>
  <c r="K19" i="36"/>
  <c r="J20" i="36"/>
  <c r="K20" i="36"/>
  <c r="J21" i="36"/>
  <c r="K21" i="36"/>
  <c r="J37" i="36"/>
  <c r="K37" i="36"/>
  <c r="J22" i="36"/>
  <c r="K22" i="36"/>
  <c r="J26" i="36"/>
  <c r="K26" i="36"/>
  <c r="J27" i="36"/>
  <c r="K27" i="36"/>
  <c r="J23" i="36"/>
  <c r="K23" i="36"/>
  <c r="J25" i="36"/>
  <c r="K25" i="36"/>
  <c r="J28" i="36"/>
  <c r="K28" i="36"/>
  <c r="J29" i="36"/>
  <c r="K29" i="36"/>
  <c r="J41" i="36"/>
  <c r="K41" i="36"/>
  <c r="J42" i="36"/>
  <c r="K42" i="36"/>
  <c r="K43" i="36"/>
  <c r="K44" i="36"/>
  <c r="J45" i="36"/>
  <c r="K45" i="36"/>
  <c r="J36" i="36"/>
  <c r="K36" i="36"/>
  <c r="K46" i="36"/>
  <c r="J47" i="36"/>
  <c r="K47" i="36"/>
  <c r="K48" i="36"/>
  <c r="J49" i="36"/>
  <c r="K49" i="36"/>
  <c r="K34" i="36"/>
  <c r="J50" i="36"/>
  <c r="K50" i="36"/>
  <c r="J51" i="36"/>
  <c r="K51" i="36"/>
  <c r="J52" i="36"/>
  <c r="K52" i="36"/>
  <c r="J35" i="36"/>
  <c r="K35" i="36"/>
  <c r="J53" i="36"/>
  <c r="K53" i="36"/>
  <c r="K54" i="36"/>
  <c r="J55" i="36"/>
  <c r="K55" i="36"/>
  <c r="J38" i="36"/>
  <c r="K38" i="36"/>
  <c r="J59" i="36"/>
  <c r="K59" i="36"/>
  <c r="J60" i="36"/>
  <c r="K60" i="36"/>
  <c r="J39" i="36"/>
  <c r="K39" i="36"/>
  <c r="J61" i="36"/>
  <c r="K61" i="36"/>
  <c r="J63" i="36"/>
  <c r="K63" i="36"/>
  <c r="J64" i="36"/>
  <c r="K64" i="36"/>
  <c r="J40" i="36"/>
  <c r="K40" i="36"/>
  <c r="J67" i="36"/>
  <c r="K67" i="36"/>
  <c r="J68" i="36"/>
  <c r="K68" i="36"/>
  <c r="J69" i="36"/>
  <c r="K69" i="36"/>
  <c r="J70" i="36"/>
  <c r="K70" i="36"/>
  <c r="J56" i="36"/>
  <c r="K56" i="36"/>
  <c r="J57" i="36"/>
  <c r="K57" i="36"/>
  <c r="J58" i="36"/>
  <c r="K58" i="36"/>
  <c r="J62" i="36"/>
  <c r="K62" i="36"/>
  <c r="J65" i="36"/>
  <c r="K65" i="36"/>
  <c r="J66" i="36"/>
  <c r="K66" i="36"/>
  <c r="J71" i="36"/>
  <c r="K71" i="36"/>
  <c r="J72" i="36"/>
  <c r="K72" i="36"/>
  <c r="J73" i="36"/>
  <c r="K73" i="36"/>
  <c r="J74" i="36"/>
  <c r="K74" i="36"/>
  <c r="J75" i="36"/>
  <c r="K75" i="36"/>
  <c r="J76" i="36"/>
  <c r="K76" i="36"/>
  <c r="J77" i="36"/>
  <c r="K77" i="36"/>
  <c r="J78" i="36"/>
  <c r="K78" i="36"/>
  <c r="J79" i="36"/>
  <c r="K79" i="36"/>
  <c r="J80" i="36"/>
  <c r="K80" i="36"/>
  <c r="J81" i="36"/>
  <c r="K81" i="36"/>
  <c r="J82" i="36"/>
  <c r="K82" i="36"/>
  <c r="J83" i="36"/>
  <c r="K83" i="36"/>
  <c r="J84" i="36"/>
  <c r="K84" i="36"/>
  <c r="J85" i="36"/>
  <c r="K85" i="36"/>
  <c r="J86" i="36"/>
  <c r="K86" i="36"/>
  <c r="J87" i="36"/>
  <c r="K87" i="36"/>
  <c r="J88" i="36"/>
  <c r="K88" i="36"/>
  <c r="J89" i="36"/>
  <c r="K89" i="36"/>
  <c r="J90" i="36"/>
  <c r="K90" i="36"/>
  <c r="J91" i="36"/>
  <c r="K91" i="36"/>
  <c r="J92" i="36"/>
  <c r="K92" i="36"/>
  <c r="J93" i="36"/>
  <c r="K93" i="36"/>
  <c r="J94" i="36"/>
  <c r="K94" i="36"/>
  <c r="J95" i="36"/>
  <c r="K95" i="36"/>
  <c r="J96" i="36"/>
  <c r="K96" i="36"/>
  <c r="J97" i="36"/>
  <c r="K97" i="36"/>
  <c r="J98" i="36"/>
  <c r="K98" i="36"/>
  <c r="J99" i="36"/>
  <c r="K99" i="36"/>
  <c r="J100" i="36"/>
  <c r="K100" i="36"/>
  <c r="J101" i="36"/>
  <c r="K101" i="36"/>
  <c r="J102" i="36"/>
  <c r="K102" i="36"/>
  <c r="J103" i="36"/>
  <c r="K103" i="36"/>
  <c r="J104" i="36"/>
  <c r="K104" i="36"/>
  <c r="J105" i="36"/>
  <c r="K105" i="36"/>
  <c r="J106" i="36"/>
  <c r="K106" i="36"/>
  <c r="J107" i="36"/>
  <c r="K107" i="36"/>
  <c r="J108" i="36"/>
  <c r="K108" i="36"/>
  <c r="J109" i="36"/>
  <c r="K109" i="36"/>
  <c r="J110" i="36"/>
  <c r="K110" i="36"/>
  <c r="J111" i="36"/>
  <c r="K111" i="36"/>
  <c r="J112" i="36"/>
  <c r="K112" i="36"/>
  <c r="J113" i="36"/>
  <c r="K113" i="36"/>
  <c r="J114" i="36"/>
  <c r="K114" i="36"/>
  <c r="J115" i="36"/>
  <c r="K115" i="36"/>
  <c r="J116" i="36"/>
  <c r="K116" i="36"/>
  <c r="J117" i="36"/>
  <c r="K117" i="36"/>
  <c r="J118" i="36"/>
  <c r="K118" i="36"/>
  <c r="J119" i="36"/>
  <c r="K119" i="36"/>
  <c r="J120" i="36"/>
  <c r="K120" i="36"/>
  <c r="J121" i="36"/>
  <c r="K121" i="36"/>
  <c r="J122" i="36"/>
  <c r="K122" i="36"/>
  <c r="J123" i="36"/>
  <c r="K123" i="36"/>
  <c r="J124" i="36"/>
  <c r="K124" i="36"/>
  <c r="J125" i="36"/>
  <c r="K125" i="36"/>
  <c r="J126" i="36"/>
  <c r="K126" i="36"/>
  <c r="J127" i="36"/>
  <c r="K127" i="36"/>
  <c r="J128" i="36"/>
  <c r="K128" i="36"/>
  <c r="J129" i="36"/>
  <c r="K129" i="36"/>
  <c r="J130" i="36"/>
  <c r="K130" i="36"/>
  <c r="J131" i="36"/>
  <c r="K131" i="36"/>
  <c r="J132" i="36"/>
  <c r="K132" i="36"/>
  <c r="J133" i="36"/>
  <c r="K133" i="36"/>
  <c r="J134" i="36"/>
  <c r="K134" i="36"/>
  <c r="J135" i="36"/>
  <c r="K135" i="36"/>
  <c r="J136" i="36"/>
  <c r="K136" i="36"/>
  <c r="J137" i="36"/>
  <c r="K137" i="36"/>
  <c r="J138" i="36"/>
  <c r="K138" i="36"/>
  <c r="J139" i="36"/>
  <c r="K139" i="36"/>
  <c r="J140" i="36"/>
  <c r="K140" i="36"/>
  <c r="J141" i="36"/>
  <c r="K141" i="36"/>
  <c r="J142" i="36"/>
  <c r="K142" i="36"/>
  <c r="J143" i="36"/>
  <c r="K143" i="36"/>
  <c r="J144" i="36"/>
  <c r="K144" i="36"/>
  <c r="J145" i="36"/>
  <c r="K145" i="36"/>
  <c r="J146" i="36"/>
  <c r="K146" i="36"/>
  <c r="J147" i="36"/>
  <c r="K147" i="36"/>
  <c r="J148" i="36"/>
  <c r="K148" i="36"/>
  <c r="J149" i="36"/>
  <c r="K149" i="36"/>
  <c r="J150" i="36"/>
  <c r="K150" i="36"/>
  <c r="J151" i="36"/>
  <c r="K151" i="36"/>
  <c r="J152" i="36"/>
  <c r="K152" i="36"/>
  <c r="J153" i="36"/>
  <c r="K153" i="36"/>
  <c r="J154" i="36"/>
  <c r="K154" i="36"/>
  <c r="J155" i="36"/>
  <c r="K155" i="36"/>
  <c r="J156" i="36"/>
  <c r="K156" i="36"/>
  <c r="J157" i="36"/>
  <c r="K157" i="36"/>
  <c r="J158" i="36"/>
  <c r="K158" i="36"/>
  <c r="J159" i="36"/>
  <c r="K159" i="36"/>
  <c r="J160" i="36"/>
  <c r="K160" i="36"/>
  <c r="J161" i="36"/>
  <c r="K161" i="36"/>
  <c r="J162" i="36"/>
  <c r="K162" i="36"/>
  <c r="J163" i="36"/>
  <c r="K163" i="36"/>
  <c r="J164" i="36"/>
  <c r="K164" i="36"/>
  <c r="J165" i="36"/>
  <c r="K165" i="36"/>
  <c r="J166" i="36"/>
  <c r="K166" i="36"/>
  <c r="J167" i="36"/>
  <c r="K167" i="36"/>
  <c r="J168" i="36"/>
  <c r="K168" i="36"/>
  <c r="J169" i="36"/>
  <c r="K169" i="36"/>
  <c r="J170" i="36"/>
  <c r="K170" i="36"/>
  <c r="J171" i="36"/>
  <c r="K171" i="36"/>
  <c r="J172" i="36"/>
  <c r="K172" i="36"/>
  <c r="J173" i="36"/>
  <c r="K173" i="36"/>
  <c r="J174" i="36"/>
  <c r="K174" i="36"/>
  <c r="J175" i="36"/>
  <c r="K175" i="36"/>
  <c r="J176" i="36"/>
  <c r="K176" i="36"/>
  <c r="J177" i="36"/>
  <c r="K177" i="36"/>
  <c r="J178" i="36"/>
  <c r="K178" i="36"/>
  <c r="J179" i="36"/>
  <c r="K179" i="36"/>
  <c r="J180" i="36"/>
  <c r="K180" i="36"/>
  <c r="J181" i="36"/>
  <c r="K181" i="36"/>
  <c r="J182" i="36"/>
  <c r="K182" i="36"/>
  <c r="J183" i="36"/>
  <c r="K183" i="36"/>
  <c r="J184" i="36"/>
  <c r="K184" i="36"/>
  <c r="J185" i="36"/>
  <c r="K185" i="36"/>
  <c r="J186" i="36"/>
  <c r="K186" i="36"/>
  <c r="J187" i="36"/>
  <c r="K187" i="36"/>
  <c r="J188" i="36"/>
  <c r="K188" i="36"/>
  <c r="J189" i="36"/>
  <c r="K189" i="36"/>
  <c r="J190" i="36"/>
  <c r="K190" i="36"/>
  <c r="J191" i="36"/>
  <c r="K191" i="36"/>
  <c r="J192" i="36"/>
  <c r="K192" i="36"/>
  <c r="J193" i="36"/>
  <c r="K193" i="36"/>
  <c r="J194" i="36"/>
  <c r="K194" i="36"/>
  <c r="J195" i="36"/>
  <c r="K195" i="36"/>
  <c r="J196" i="36"/>
  <c r="K196" i="36"/>
  <c r="J197" i="36"/>
  <c r="K197" i="36"/>
  <c r="J198" i="36"/>
  <c r="K198" i="36"/>
  <c r="J199" i="36"/>
  <c r="K199" i="36"/>
  <c r="J200" i="36"/>
  <c r="K200" i="36"/>
  <c r="J201" i="36"/>
  <c r="K201" i="36"/>
  <c r="J202" i="36"/>
  <c r="K202" i="36"/>
  <c r="J203" i="36"/>
  <c r="K203" i="36"/>
  <c r="J204" i="36"/>
  <c r="K204" i="36"/>
  <c r="J205" i="36"/>
  <c r="K205" i="36"/>
  <c r="J206" i="36"/>
  <c r="K206" i="36"/>
  <c r="J207" i="36"/>
  <c r="K207" i="36"/>
  <c r="J208" i="36"/>
  <c r="K208" i="36"/>
  <c r="J209" i="36"/>
  <c r="K209" i="36"/>
  <c r="J210" i="36"/>
  <c r="K210" i="36"/>
  <c r="J211" i="36"/>
  <c r="K211" i="36"/>
  <c r="J212" i="36"/>
  <c r="K212" i="36"/>
  <c r="J213" i="36"/>
  <c r="K213" i="36"/>
  <c r="J214" i="36"/>
  <c r="K214" i="36"/>
  <c r="J215" i="36"/>
  <c r="K215" i="36"/>
  <c r="J216" i="36"/>
  <c r="K216" i="36"/>
  <c r="J217" i="36"/>
  <c r="K217" i="36"/>
  <c r="J218" i="36"/>
  <c r="K218" i="36"/>
  <c r="J219" i="36"/>
  <c r="K219" i="36"/>
  <c r="J220" i="36"/>
  <c r="K220" i="36"/>
  <c r="J221" i="36"/>
  <c r="K221" i="36"/>
  <c r="J222" i="36"/>
  <c r="K222" i="36"/>
  <c r="J223" i="36"/>
  <c r="K223" i="36"/>
  <c r="J224" i="36"/>
  <c r="K224" i="36"/>
  <c r="J225" i="36"/>
  <c r="K225" i="36"/>
  <c r="J226" i="36"/>
  <c r="K226" i="36"/>
  <c r="J227" i="36"/>
  <c r="K227" i="36"/>
  <c r="J228" i="36"/>
  <c r="K228" i="36"/>
  <c r="J229" i="36"/>
  <c r="K229" i="36"/>
  <c r="J230" i="36"/>
  <c r="K230" i="36"/>
  <c r="J231" i="36"/>
  <c r="K231" i="36"/>
  <c r="J232" i="36"/>
  <c r="K232" i="36"/>
  <c r="J233" i="36"/>
  <c r="K233" i="36"/>
  <c r="J234" i="36"/>
  <c r="K234" i="36"/>
  <c r="J235" i="36"/>
  <c r="K235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24" i="36"/>
  <c r="N30" i="36"/>
  <c r="N31" i="36"/>
  <c r="N32" i="36"/>
  <c r="N33" i="36"/>
  <c r="N19" i="36"/>
  <c r="N20" i="36"/>
  <c r="N21" i="36"/>
  <c r="N37" i="36"/>
  <c r="N22" i="36"/>
  <c r="N26" i="36"/>
  <c r="N27" i="36"/>
  <c r="N23" i="36"/>
  <c r="N25" i="36"/>
  <c r="N28" i="36"/>
  <c r="N29" i="36"/>
  <c r="N41" i="36"/>
  <c r="N42" i="36"/>
  <c r="N43" i="36"/>
  <c r="N44" i="36"/>
  <c r="N45" i="36"/>
  <c r="N36" i="36"/>
  <c r="N46" i="36"/>
  <c r="N47" i="36"/>
  <c r="N48" i="36"/>
  <c r="N49" i="36"/>
  <c r="N34" i="36"/>
  <c r="N50" i="36"/>
  <c r="N51" i="36"/>
  <c r="N52" i="36"/>
  <c r="N35" i="36"/>
  <c r="N53" i="36"/>
  <c r="N54" i="36"/>
  <c r="N55" i="36"/>
  <c r="N38" i="36"/>
  <c r="N59" i="36"/>
  <c r="N60" i="36"/>
  <c r="N39" i="36"/>
  <c r="N61" i="36"/>
  <c r="N63" i="36"/>
  <c r="N64" i="36"/>
  <c r="N40" i="36"/>
  <c r="N67" i="36"/>
  <c r="N68" i="36"/>
  <c r="N69" i="36"/>
  <c r="N70" i="36"/>
  <c r="N56" i="36"/>
  <c r="N57" i="36"/>
  <c r="N58" i="36"/>
  <c r="N62" i="36"/>
  <c r="N65" i="36"/>
  <c r="N66" i="36"/>
  <c r="N71" i="36"/>
  <c r="N72" i="36"/>
  <c r="N73" i="36"/>
  <c r="N74" i="36"/>
  <c r="N75" i="36"/>
  <c r="N76" i="36"/>
  <c r="N77" i="36"/>
  <c r="N78" i="36"/>
  <c r="N79" i="36"/>
  <c r="N80" i="36"/>
  <c r="N81" i="36"/>
  <c r="N82" i="36"/>
  <c r="N83" i="36"/>
  <c r="N84" i="36"/>
  <c r="N85" i="36"/>
  <c r="N86" i="36"/>
  <c r="N87" i="36"/>
  <c r="N88" i="36"/>
  <c r="N89" i="36"/>
  <c r="N90" i="36"/>
  <c r="N91" i="36"/>
  <c r="N92" i="36"/>
  <c r="N93" i="36"/>
  <c r="N94" i="36"/>
  <c r="N95" i="36"/>
  <c r="N96" i="36"/>
  <c r="N97" i="36"/>
  <c r="N98" i="36"/>
  <c r="N99" i="36"/>
  <c r="N100" i="36"/>
  <c r="N101" i="36"/>
  <c r="N102" i="36"/>
  <c r="N103" i="36"/>
  <c r="N104" i="36"/>
  <c r="N105" i="36"/>
  <c r="N106" i="36"/>
  <c r="N107" i="36"/>
  <c r="N108" i="36"/>
  <c r="N109" i="36"/>
  <c r="N110" i="36"/>
  <c r="N111" i="36"/>
  <c r="N112" i="36"/>
  <c r="N113" i="36"/>
  <c r="N114" i="36"/>
  <c r="N115" i="36"/>
  <c r="N116" i="36"/>
  <c r="N117" i="36"/>
  <c r="N118" i="36"/>
  <c r="N119" i="36"/>
  <c r="N120" i="36"/>
  <c r="N121" i="36"/>
  <c r="N122" i="36"/>
  <c r="N123" i="36"/>
  <c r="N124" i="36"/>
  <c r="N125" i="36"/>
  <c r="N126" i="36"/>
  <c r="N127" i="36"/>
  <c r="N128" i="36"/>
  <c r="N129" i="36"/>
  <c r="N130" i="36"/>
  <c r="N131" i="36"/>
  <c r="N132" i="36"/>
  <c r="N133" i="36"/>
  <c r="N134" i="36"/>
  <c r="N135" i="36"/>
  <c r="N136" i="36"/>
  <c r="N137" i="36"/>
  <c r="N138" i="36"/>
  <c r="N139" i="36"/>
  <c r="N140" i="36"/>
  <c r="N141" i="36"/>
  <c r="N142" i="36"/>
  <c r="N143" i="36"/>
  <c r="N144" i="36"/>
  <c r="N145" i="36"/>
  <c r="N146" i="36"/>
  <c r="N147" i="36"/>
  <c r="N148" i="36"/>
  <c r="N149" i="36"/>
  <c r="N150" i="36"/>
  <c r="N151" i="36"/>
  <c r="N152" i="36"/>
  <c r="N153" i="36"/>
  <c r="N154" i="36"/>
  <c r="N155" i="36"/>
  <c r="N156" i="36"/>
  <c r="N157" i="36"/>
  <c r="N158" i="36"/>
  <c r="N159" i="36"/>
  <c r="N160" i="36"/>
  <c r="N161" i="36"/>
  <c r="N162" i="36"/>
  <c r="N163" i="36"/>
  <c r="N164" i="36"/>
  <c r="N165" i="36"/>
  <c r="N166" i="36"/>
  <c r="N167" i="36"/>
  <c r="N168" i="36"/>
  <c r="N169" i="36"/>
  <c r="N170" i="36"/>
  <c r="N171" i="36"/>
  <c r="N172" i="36"/>
  <c r="N173" i="36"/>
  <c r="N174" i="36"/>
  <c r="N175" i="36"/>
  <c r="N176" i="36"/>
  <c r="N177" i="36"/>
  <c r="N178" i="36"/>
  <c r="N179" i="36"/>
  <c r="N180" i="36"/>
  <c r="N181" i="36"/>
  <c r="N182" i="36"/>
  <c r="N183" i="36"/>
  <c r="N184" i="36"/>
  <c r="N185" i="36"/>
  <c r="N186" i="36"/>
  <c r="N187" i="36"/>
  <c r="N188" i="36"/>
  <c r="N189" i="36"/>
  <c r="N190" i="36"/>
  <c r="N191" i="36"/>
  <c r="N192" i="36"/>
  <c r="N193" i="36"/>
  <c r="N194" i="36"/>
  <c r="N195" i="36"/>
  <c r="N196" i="36"/>
  <c r="N197" i="36"/>
  <c r="N198" i="36"/>
  <c r="N199" i="36"/>
  <c r="N200" i="36"/>
  <c r="N201" i="36"/>
  <c r="N202" i="36"/>
  <c r="N203" i="36"/>
  <c r="N204" i="36"/>
  <c r="N205" i="36"/>
  <c r="N206" i="36"/>
  <c r="N207" i="36"/>
  <c r="N208" i="36"/>
  <c r="N209" i="36"/>
  <c r="N210" i="36"/>
  <c r="N211" i="36"/>
  <c r="N212" i="36"/>
  <c r="N213" i="36"/>
  <c r="N214" i="36"/>
  <c r="N215" i="36"/>
  <c r="N216" i="36"/>
  <c r="N217" i="36"/>
  <c r="N218" i="36"/>
  <c r="N219" i="36"/>
  <c r="N220" i="36"/>
  <c r="N221" i="36"/>
  <c r="N222" i="36"/>
  <c r="N223" i="36"/>
  <c r="N224" i="36"/>
  <c r="N225" i="36"/>
  <c r="N226" i="36"/>
  <c r="N227" i="36"/>
  <c r="N228" i="36"/>
  <c r="N229" i="36"/>
  <c r="N230" i="36"/>
  <c r="N231" i="36"/>
  <c r="N232" i="36"/>
  <c r="N233" i="36"/>
  <c r="N234" i="36"/>
  <c r="N235" i="36"/>
  <c r="N236" i="36"/>
  <c r="L34" i="36"/>
  <c r="M34" i="36"/>
  <c r="O34" i="36"/>
  <c r="M14" i="37"/>
  <c r="J4" i="22"/>
  <c r="K4" i="22"/>
  <c r="E1" i="35"/>
  <c r="M9" i="36"/>
  <c r="M7" i="36"/>
  <c r="M6" i="36"/>
  <c r="M31" i="36"/>
  <c r="M11" i="36"/>
  <c r="M10" i="36"/>
  <c r="M12" i="36"/>
  <c r="M32" i="36"/>
  <c r="M42" i="36"/>
  <c r="M43" i="36"/>
  <c r="M44" i="36"/>
  <c r="M46" i="36"/>
  <c r="M48" i="36"/>
  <c r="M13" i="36"/>
  <c r="M14" i="36"/>
  <c r="M18" i="36"/>
  <c r="M19" i="36"/>
  <c r="M54" i="36"/>
  <c r="M17" i="36"/>
  <c r="M16" i="36"/>
  <c r="M49" i="36"/>
  <c r="M15" i="36"/>
  <c r="M51" i="36"/>
  <c r="M20" i="36"/>
  <c r="M55" i="36"/>
  <c r="M37" i="36"/>
  <c r="M22" i="36"/>
  <c r="M21" i="36"/>
  <c r="M38" i="36"/>
  <c r="M28" i="36"/>
  <c r="M59" i="36"/>
  <c r="M29" i="36"/>
  <c r="M25" i="36"/>
  <c r="M61" i="36"/>
  <c r="M63" i="36"/>
  <c r="M41" i="36"/>
  <c r="M27" i="36"/>
  <c r="M64" i="36"/>
  <c r="M60" i="36"/>
  <c r="M39" i="36"/>
  <c r="M23" i="36"/>
  <c r="M26" i="36"/>
  <c r="M40" i="36"/>
  <c r="M67" i="36"/>
  <c r="M68" i="36"/>
  <c r="M69" i="36"/>
  <c r="M70" i="36"/>
  <c r="M5" i="36"/>
  <c r="M24" i="36"/>
  <c r="M8" i="36"/>
  <c r="N230" i="20"/>
  <c r="K230" i="20"/>
  <c r="M229" i="20"/>
  <c r="J229" i="20"/>
  <c r="M228" i="20"/>
  <c r="J228" i="20"/>
  <c r="M227" i="20"/>
  <c r="J227" i="20"/>
  <c r="M226" i="20"/>
  <c r="J226" i="20"/>
  <c r="M225" i="20"/>
  <c r="J225" i="20"/>
  <c r="M224" i="20"/>
  <c r="J224" i="20"/>
  <c r="M223" i="20"/>
  <c r="J223" i="20"/>
  <c r="M222" i="20"/>
  <c r="J222" i="20"/>
  <c r="M221" i="20"/>
  <c r="J221" i="20"/>
  <c r="M220" i="20"/>
  <c r="J220" i="20"/>
  <c r="M219" i="20"/>
  <c r="J219" i="20"/>
  <c r="M218" i="20"/>
  <c r="J218" i="20"/>
  <c r="M217" i="20"/>
  <c r="J217" i="20"/>
  <c r="M216" i="20"/>
  <c r="J216" i="20"/>
  <c r="M215" i="20"/>
  <c r="J215" i="20"/>
  <c r="M214" i="20"/>
  <c r="J214" i="20"/>
  <c r="M213" i="20"/>
  <c r="J213" i="20"/>
  <c r="M212" i="20"/>
  <c r="J212" i="20"/>
  <c r="M211" i="20"/>
  <c r="J211" i="20"/>
  <c r="M210" i="20"/>
  <c r="J210" i="20"/>
  <c r="M209" i="20"/>
  <c r="J209" i="20"/>
  <c r="M208" i="20"/>
  <c r="J208" i="20"/>
  <c r="M207" i="20"/>
  <c r="J207" i="20"/>
  <c r="M206" i="20"/>
  <c r="J206" i="20"/>
  <c r="M205" i="20"/>
  <c r="J205" i="20"/>
  <c r="M204" i="20"/>
  <c r="J204" i="20"/>
  <c r="M203" i="20"/>
  <c r="J203" i="20"/>
  <c r="M202" i="20"/>
  <c r="J202" i="20"/>
  <c r="M201" i="20"/>
  <c r="J201" i="20"/>
  <c r="M200" i="20"/>
  <c r="J200" i="20"/>
  <c r="M199" i="20"/>
  <c r="J199" i="20"/>
  <c r="M198" i="20"/>
  <c r="J198" i="20"/>
  <c r="M197" i="20"/>
  <c r="J197" i="20"/>
  <c r="M196" i="20"/>
  <c r="J196" i="20"/>
  <c r="M195" i="20"/>
  <c r="J195" i="20"/>
  <c r="M194" i="20"/>
  <c r="J194" i="20"/>
  <c r="M193" i="20"/>
  <c r="J193" i="20"/>
  <c r="M192" i="20"/>
  <c r="J192" i="20"/>
  <c r="M191" i="20"/>
  <c r="J191" i="20"/>
  <c r="M190" i="20"/>
  <c r="J190" i="20"/>
  <c r="M189" i="20"/>
  <c r="J189" i="20"/>
  <c r="M188" i="20"/>
  <c r="J188" i="20"/>
  <c r="M187" i="20"/>
  <c r="J187" i="20"/>
  <c r="N186" i="20"/>
  <c r="M186" i="20"/>
  <c r="L186" i="20"/>
  <c r="J186" i="20"/>
  <c r="K186" i="20"/>
  <c r="N185" i="20"/>
  <c r="M185" i="20"/>
  <c r="L185" i="20"/>
  <c r="J185" i="20"/>
  <c r="K185" i="20"/>
  <c r="N184" i="20"/>
  <c r="M184" i="20"/>
  <c r="L184" i="20"/>
  <c r="J184" i="20"/>
  <c r="K184" i="20"/>
  <c r="N183" i="20"/>
  <c r="M183" i="20"/>
  <c r="L183" i="20"/>
  <c r="J183" i="20"/>
  <c r="K183" i="20"/>
  <c r="N182" i="20"/>
  <c r="M182" i="20"/>
  <c r="L182" i="20"/>
  <c r="J182" i="20"/>
  <c r="K182" i="20"/>
  <c r="N181" i="20"/>
  <c r="M181" i="20"/>
  <c r="L181" i="20"/>
  <c r="J181" i="20"/>
  <c r="K181" i="20"/>
  <c r="N180" i="20"/>
  <c r="M180" i="20"/>
  <c r="L180" i="20"/>
  <c r="J180" i="20"/>
  <c r="K180" i="20"/>
  <c r="N179" i="20"/>
  <c r="M179" i="20"/>
  <c r="L179" i="20"/>
  <c r="J179" i="20"/>
  <c r="K179" i="20"/>
  <c r="N178" i="20"/>
  <c r="M178" i="20"/>
  <c r="L178" i="20"/>
  <c r="J178" i="20"/>
  <c r="K178" i="20"/>
  <c r="N177" i="20"/>
  <c r="M177" i="20"/>
  <c r="L177" i="20"/>
  <c r="J177" i="20"/>
  <c r="K177" i="20"/>
  <c r="N176" i="20"/>
  <c r="M176" i="20"/>
  <c r="L176" i="20"/>
  <c r="J176" i="20"/>
  <c r="K176" i="20"/>
  <c r="N175" i="20"/>
  <c r="M175" i="20"/>
  <c r="L175" i="20"/>
  <c r="J175" i="20"/>
  <c r="K175" i="20"/>
  <c r="N174" i="20"/>
  <c r="M174" i="20"/>
  <c r="L174" i="20"/>
  <c r="J174" i="20"/>
  <c r="K174" i="20"/>
  <c r="N173" i="20"/>
  <c r="M173" i="20"/>
  <c r="L173" i="20"/>
  <c r="J173" i="20"/>
  <c r="K173" i="20"/>
  <c r="N172" i="20"/>
  <c r="M172" i="20"/>
  <c r="L172" i="20"/>
  <c r="J172" i="20"/>
  <c r="K172" i="20"/>
  <c r="N171" i="20"/>
  <c r="M171" i="20"/>
  <c r="L171" i="20"/>
  <c r="J171" i="20"/>
  <c r="K171" i="20"/>
  <c r="N170" i="20"/>
  <c r="M170" i="20"/>
  <c r="L170" i="20"/>
  <c r="J170" i="20"/>
  <c r="K170" i="20"/>
  <c r="N169" i="20"/>
  <c r="M169" i="20"/>
  <c r="L169" i="20"/>
  <c r="J169" i="20"/>
  <c r="K169" i="20"/>
  <c r="N168" i="20"/>
  <c r="M168" i="20"/>
  <c r="L168" i="20"/>
  <c r="J168" i="20"/>
  <c r="K168" i="20"/>
  <c r="N167" i="20"/>
  <c r="M167" i="20"/>
  <c r="L167" i="20"/>
  <c r="J167" i="20"/>
  <c r="K167" i="20"/>
  <c r="N166" i="20"/>
  <c r="M166" i="20"/>
  <c r="L166" i="20"/>
  <c r="J166" i="20"/>
  <c r="K166" i="20"/>
  <c r="N165" i="20"/>
  <c r="M165" i="20"/>
  <c r="L165" i="20"/>
  <c r="J165" i="20"/>
  <c r="K165" i="20"/>
  <c r="N164" i="20"/>
  <c r="M164" i="20"/>
  <c r="L164" i="20"/>
  <c r="J164" i="20"/>
  <c r="K164" i="20"/>
  <c r="N163" i="20"/>
  <c r="M163" i="20"/>
  <c r="L163" i="20"/>
  <c r="J163" i="20"/>
  <c r="K163" i="20"/>
  <c r="N162" i="20"/>
  <c r="M162" i="20"/>
  <c r="L162" i="20"/>
  <c r="J162" i="20"/>
  <c r="K162" i="20"/>
  <c r="N161" i="20"/>
  <c r="M161" i="20"/>
  <c r="L161" i="20"/>
  <c r="J161" i="20"/>
  <c r="K161" i="20"/>
  <c r="N160" i="20"/>
  <c r="M160" i="20"/>
  <c r="L160" i="20"/>
  <c r="J160" i="20"/>
  <c r="K160" i="20"/>
  <c r="N159" i="20"/>
  <c r="M159" i="20"/>
  <c r="L159" i="20"/>
  <c r="J159" i="20"/>
  <c r="K159" i="20"/>
  <c r="N158" i="20"/>
  <c r="M158" i="20"/>
  <c r="L158" i="20"/>
  <c r="J158" i="20"/>
  <c r="K158" i="20"/>
  <c r="N157" i="20"/>
  <c r="M157" i="20"/>
  <c r="L157" i="20"/>
  <c r="J157" i="20"/>
  <c r="K157" i="20"/>
  <c r="N156" i="20"/>
  <c r="M156" i="20"/>
  <c r="L156" i="20"/>
  <c r="J156" i="20"/>
  <c r="K156" i="20"/>
  <c r="N155" i="20"/>
  <c r="M155" i="20"/>
  <c r="L155" i="20"/>
  <c r="J155" i="20"/>
  <c r="K155" i="20"/>
  <c r="N154" i="20"/>
  <c r="M154" i="20"/>
  <c r="L154" i="20"/>
  <c r="J154" i="20"/>
  <c r="K154" i="20"/>
  <c r="N153" i="20"/>
  <c r="M153" i="20"/>
  <c r="L153" i="20"/>
  <c r="J153" i="20"/>
  <c r="K153" i="20"/>
  <c r="N152" i="20"/>
  <c r="M152" i="20"/>
  <c r="L152" i="20"/>
  <c r="J152" i="20"/>
  <c r="K152" i="20"/>
  <c r="N151" i="20"/>
  <c r="M151" i="20"/>
  <c r="L151" i="20"/>
  <c r="J151" i="20"/>
  <c r="K151" i="20"/>
  <c r="N150" i="20"/>
  <c r="M150" i="20"/>
  <c r="L150" i="20"/>
  <c r="J150" i="20"/>
  <c r="K150" i="20"/>
  <c r="N149" i="20"/>
  <c r="M149" i="20"/>
  <c r="L149" i="20"/>
  <c r="J149" i="20"/>
  <c r="K149" i="20"/>
  <c r="N148" i="20"/>
  <c r="M148" i="20"/>
  <c r="L148" i="20"/>
  <c r="J148" i="20"/>
  <c r="K148" i="20"/>
  <c r="N147" i="20"/>
  <c r="M147" i="20"/>
  <c r="L147" i="20"/>
  <c r="J147" i="20"/>
  <c r="K147" i="20"/>
  <c r="N146" i="20"/>
  <c r="M146" i="20"/>
  <c r="L146" i="20"/>
  <c r="J146" i="20"/>
  <c r="K146" i="20"/>
  <c r="N145" i="20"/>
  <c r="M145" i="20"/>
  <c r="L145" i="20"/>
  <c r="J145" i="20"/>
  <c r="K145" i="20"/>
  <c r="N144" i="20"/>
  <c r="M144" i="20"/>
  <c r="L144" i="20"/>
  <c r="J144" i="20"/>
  <c r="K144" i="20"/>
  <c r="N143" i="20"/>
  <c r="M143" i="20"/>
  <c r="L143" i="20"/>
  <c r="J143" i="20"/>
  <c r="K143" i="20"/>
  <c r="N142" i="20"/>
  <c r="M142" i="20"/>
  <c r="L142" i="20"/>
  <c r="J142" i="20"/>
  <c r="K142" i="20"/>
  <c r="N141" i="20"/>
  <c r="M141" i="20"/>
  <c r="L141" i="20"/>
  <c r="J141" i="20"/>
  <c r="K141" i="20"/>
  <c r="N140" i="20"/>
  <c r="M140" i="20"/>
  <c r="L140" i="20"/>
  <c r="J140" i="20"/>
  <c r="K140" i="20"/>
  <c r="N139" i="20"/>
  <c r="M139" i="20"/>
  <c r="L139" i="20"/>
  <c r="J139" i="20"/>
  <c r="K139" i="20"/>
  <c r="N138" i="20"/>
  <c r="M138" i="20"/>
  <c r="L138" i="20"/>
  <c r="J138" i="20"/>
  <c r="K138" i="20"/>
  <c r="N137" i="20"/>
  <c r="M137" i="20"/>
  <c r="L137" i="20"/>
  <c r="J137" i="20"/>
  <c r="K137" i="20"/>
  <c r="N136" i="20"/>
  <c r="M136" i="20"/>
  <c r="L136" i="20"/>
  <c r="J136" i="20"/>
  <c r="K136" i="20"/>
  <c r="N135" i="20"/>
  <c r="M135" i="20"/>
  <c r="L135" i="20"/>
  <c r="J135" i="20"/>
  <c r="K135" i="20"/>
  <c r="N134" i="20"/>
  <c r="M134" i="20"/>
  <c r="L134" i="20"/>
  <c r="J134" i="20"/>
  <c r="K134" i="20"/>
  <c r="N133" i="20"/>
  <c r="M133" i="20"/>
  <c r="L133" i="20"/>
  <c r="J133" i="20"/>
  <c r="K133" i="20"/>
  <c r="N132" i="20"/>
  <c r="M132" i="20"/>
  <c r="L132" i="20"/>
  <c r="J132" i="20"/>
  <c r="K132" i="20"/>
  <c r="N131" i="20"/>
  <c r="M131" i="20"/>
  <c r="L131" i="20"/>
  <c r="J131" i="20"/>
  <c r="K131" i="20"/>
  <c r="N130" i="20"/>
  <c r="M130" i="20"/>
  <c r="L130" i="20"/>
  <c r="J130" i="20"/>
  <c r="K130" i="20"/>
  <c r="N129" i="20"/>
  <c r="M129" i="20"/>
  <c r="L129" i="20"/>
  <c r="J129" i="20"/>
  <c r="K129" i="20"/>
  <c r="N128" i="20"/>
  <c r="M128" i="20"/>
  <c r="L128" i="20"/>
  <c r="J128" i="20"/>
  <c r="K128" i="20"/>
  <c r="N127" i="20"/>
  <c r="M127" i="20"/>
  <c r="L127" i="20"/>
  <c r="J127" i="20"/>
  <c r="K127" i="20"/>
  <c r="N126" i="20"/>
  <c r="M126" i="20"/>
  <c r="L126" i="20"/>
  <c r="J126" i="20"/>
  <c r="K126" i="20"/>
  <c r="N125" i="20"/>
  <c r="M125" i="20"/>
  <c r="L125" i="20"/>
  <c r="J125" i="20"/>
  <c r="K125" i="20"/>
  <c r="N124" i="20"/>
  <c r="M124" i="20"/>
  <c r="L124" i="20"/>
  <c r="J124" i="20"/>
  <c r="K124" i="20"/>
  <c r="N123" i="20"/>
  <c r="M123" i="20"/>
  <c r="L123" i="20"/>
  <c r="J123" i="20"/>
  <c r="K123" i="20"/>
  <c r="N122" i="20"/>
  <c r="M122" i="20"/>
  <c r="L122" i="20"/>
  <c r="J122" i="20"/>
  <c r="K122" i="20"/>
  <c r="N121" i="20"/>
  <c r="M121" i="20"/>
  <c r="L121" i="20"/>
  <c r="J121" i="20"/>
  <c r="K121" i="20"/>
  <c r="N120" i="20"/>
  <c r="M120" i="20"/>
  <c r="L120" i="20"/>
  <c r="J120" i="20"/>
  <c r="K120" i="20"/>
  <c r="N119" i="20"/>
  <c r="M119" i="20"/>
  <c r="L119" i="20"/>
  <c r="J119" i="20"/>
  <c r="K119" i="20"/>
  <c r="N118" i="20"/>
  <c r="M118" i="20"/>
  <c r="L118" i="20"/>
  <c r="J118" i="20"/>
  <c r="K118" i="20"/>
  <c r="N117" i="20"/>
  <c r="M117" i="20"/>
  <c r="L117" i="20"/>
  <c r="J117" i="20"/>
  <c r="K117" i="20"/>
  <c r="N116" i="20"/>
  <c r="M116" i="20"/>
  <c r="L116" i="20"/>
  <c r="J116" i="20"/>
  <c r="K116" i="20"/>
  <c r="N115" i="20"/>
  <c r="M115" i="20"/>
  <c r="L115" i="20"/>
  <c r="J115" i="20"/>
  <c r="K115" i="20"/>
  <c r="N114" i="20"/>
  <c r="M114" i="20"/>
  <c r="L114" i="20"/>
  <c r="J114" i="20"/>
  <c r="K114" i="20"/>
  <c r="N113" i="20"/>
  <c r="M113" i="20"/>
  <c r="L113" i="20"/>
  <c r="J113" i="20"/>
  <c r="K113" i="20"/>
  <c r="N112" i="20"/>
  <c r="M112" i="20"/>
  <c r="L112" i="20"/>
  <c r="J112" i="20"/>
  <c r="K112" i="20"/>
  <c r="N111" i="20"/>
  <c r="M111" i="20"/>
  <c r="L111" i="20"/>
  <c r="J111" i="20"/>
  <c r="K111" i="20"/>
  <c r="N110" i="20"/>
  <c r="M110" i="20"/>
  <c r="L110" i="20"/>
  <c r="J110" i="20"/>
  <c r="K110" i="20"/>
  <c r="N109" i="20"/>
  <c r="M109" i="20"/>
  <c r="L109" i="20"/>
  <c r="J109" i="20"/>
  <c r="K109" i="20"/>
  <c r="N108" i="20"/>
  <c r="M108" i="20"/>
  <c r="L108" i="20"/>
  <c r="J108" i="20"/>
  <c r="K108" i="20"/>
  <c r="N107" i="20"/>
  <c r="M107" i="20"/>
  <c r="L107" i="20"/>
  <c r="J107" i="20"/>
  <c r="K107" i="20"/>
  <c r="N106" i="20"/>
  <c r="M106" i="20"/>
  <c r="L106" i="20"/>
  <c r="J106" i="20"/>
  <c r="K106" i="20"/>
  <c r="N105" i="20"/>
  <c r="M105" i="20"/>
  <c r="L105" i="20"/>
  <c r="J105" i="20"/>
  <c r="K105" i="20"/>
  <c r="N104" i="20"/>
  <c r="M104" i="20"/>
  <c r="L104" i="20"/>
  <c r="J104" i="20"/>
  <c r="K104" i="20"/>
  <c r="N103" i="20"/>
  <c r="M103" i="20"/>
  <c r="L103" i="20"/>
  <c r="J103" i="20"/>
  <c r="K103" i="20"/>
  <c r="M102" i="20"/>
  <c r="J102" i="20"/>
  <c r="K102" i="20"/>
  <c r="L102" i="20"/>
  <c r="M101" i="20"/>
  <c r="J101" i="20"/>
  <c r="K101" i="20"/>
  <c r="L101" i="20"/>
  <c r="M100" i="20"/>
  <c r="J100" i="20"/>
  <c r="K100" i="20"/>
  <c r="L100" i="20"/>
  <c r="M99" i="20"/>
  <c r="J99" i="20"/>
  <c r="K99" i="20"/>
  <c r="L99" i="20"/>
  <c r="M98" i="20"/>
  <c r="J98" i="20"/>
  <c r="K98" i="20"/>
  <c r="L98" i="20"/>
  <c r="M97" i="20"/>
  <c r="J97" i="20"/>
  <c r="K97" i="20"/>
  <c r="L97" i="20"/>
  <c r="M96" i="20"/>
  <c r="J96" i="20"/>
  <c r="K96" i="20"/>
  <c r="L96" i="20"/>
  <c r="M95" i="20"/>
  <c r="J95" i="20"/>
  <c r="K95" i="20"/>
  <c r="L95" i="20"/>
  <c r="M94" i="20"/>
  <c r="J94" i="20"/>
  <c r="K94" i="20"/>
  <c r="L94" i="20"/>
  <c r="M93" i="20"/>
  <c r="J93" i="20"/>
  <c r="K93" i="20"/>
  <c r="L93" i="20"/>
  <c r="M92" i="20"/>
  <c r="J92" i="20"/>
  <c r="K92" i="20"/>
  <c r="L92" i="20"/>
  <c r="M91" i="20"/>
  <c r="J91" i="20"/>
  <c r="K91" i="20"/>
  <c r="L91" i="20"/>
  <c r="M90" i="20"/>
  <c r="J90" i="20"/>
  <c r="K90" i="20"/>
  <c r="L90" i="20"/>
  <c r="M89" i="20"/>
  <c r="J89" i="20"/>
  <c r="K89" i="20"/>
  <c r="L89" i="20"/>
  <c r="M88" i="20"/>
  <c r="J88" i="20"/>
  <c r="K88" i="20"/>
  <c r="L88" i="20"/>
  <c r="M87" i="20"/>
  <c r="J87" i="20"/>
  <c r="K87" i="20"/>
  <c r="L87" i="20"/>
  <c r="M86" i="20"/>
  <c r="J86" i="20"/>
  <c r="K86" i="20"/>
  <c r="L86" i="20"/>
  <c r="M85" i="20"/>
  <c r="J85" i="20"/>
  <c r="K85" i="20"/>
  <c r="L85" i="20"/>
  <c r="M84" i="20"/>
  <c r="J84" i="20"/>
  <c r="K84" i="20"/>
  <c r="L84" i="20"/>
  <c r="M83" i="20"/>
  <c r="J83" i="20"/>
  <c r="K83" i="20"/>
  <c r="L83" i="20"/>
  <c r="M82" i="20"/>
  <c r="J82" i="20"/>
  <c r="K82" i="20"/>
  <c r="L82" i="20"/>
  <c r="M81" i="20"/>
  <c r="J81" i="20"/>
  <c r="K81" i="20"/>
  <c r="L81" i="20"/>
  <c r="M80" i="20"/>
  <c r="J80" i="20"/>
  <c r="K80" i="20"/>
  <c r="L80" i="20"/>
  <c r="M79" i="20"/>
  <c r="J79" i="20"/>
  <c r="K79" i="20"/>
  <c r="L79" i="20"/>
  <c r="M78" i="20"/>
  <c r="J78" i="20"/>
  <c r="K78" i="20"/>
  <c r="L78" i="20"/>
  <c r="M77" i="20"/>
  <c r="J77" i="20"/>
  <c r="K77" i="20"/>
  <c r="L77" i="20"/>
  <c r="M76" i="20"/>
  <c r="J76" i="20"/>
  <c r="K76" i="20"/>
  <c r="L76" i="20"/>
  <c r="M75" i="20"/>
  <c r="J75" i="20"/>
  <c r="K75" i="20"/>
  <c r="L75" i="20"/>
  <c r="M74" i="20"/>
  <c r="J74" i="20"/>
  <c r="K74" i="20"/>
  <c r="L74" i="20"/>
  <c r="M73" i="20"/>
  <c r="J73" i="20"/>
  <c r="K73" i="20"/>
  <c r="L73" i="20"/>
  <c r="M72" i="20"/>
  <c r="J72" i="20"/>
  <c r="K72" i="20"/>
  <c r="L72" i="20"/>
  <c r="M71" i="20"/>
  <c r="J71" i="20"/>
  <c r="K71" i="20"/>
  <c r="L71" i="20"/>
  <c r="M70" i="20"/>
  <c r="J70" i="20"/>
  <c r="K70" i="20"/>
  <c r="L70" i="20"/>
  <c r="M69" i="20"/>
  <c r="J69" i="20"/>
  <c r="K69" i="20"/>
  <c r="L69" i="20"/>
  <c r="M68" i="20"/>
  <c r="J68" i="20"/>
  <c r="K68" i="20"/>
  <c r="L68" i="20"/>
  <c r="M67" i="20"/>
  <c r="J67" i="20"/>
  <c r="N66" i="20"/>
  <c r="M66" i="20"/>
  <c r="L66" i="20"/>
  <c r="J66" i="20"/>
  <c r="K66" i="20"/>
  <c r="N65" i="20"/>
  <c r="M65" i="20"/>
  <c r="L65" i="20"/>
  <c r="J65" i="20"/>
  <c r="K65" i="20"/>
  <c r="N64" i="20"/>
  <c r="M64" i="20"/>
  <c r="L64" i="20"/>
  <c r="J64" i="20"/>
  <c r="K64" i="20"/>
  <c r="N63" i="20"/>
  <c r="M63" i="20"/>
  <c r="L63" i="20"/>
  <c r="J63" i="20"/>
  <c r="K63" i="20"/>
  <c r="N62" i="20"/>
  <c r="M62" i="20"/>
  <c r="L62" i="20"/>
  <c r="J62" i="20"/>
  <c r="K62" i="20"/>
  <c r="N61" i="20"/>
  <c r="M61" i="20"/>
  <c r="L61" i="20"/>
  <c r="J61" i="20"/>
  <c r="K61" i="20"/>
  <c r="N60" i="20"/>
  <c r="M60" i="20"/>
  <c r="L60" i="20"/>
  <c r="J60" i="20"/>
  <c r="K60" i="20"/>
  <c r="N59" i="20"/>
  <c r="M59" i="20"/>
  <c r="L59" i="20"/>
  <c r="J59" i="20"/>
  <c r="K59" i="20"/>
  <c r="N58" i="20"/>
  <c r="M58" i="20"/>
  <c r="L58" i="20"/>
  <c r="J58" i="20"/>
  <c r="K58" i="20"/>
  <c r="N57" i="20"/>
  <c r="M57" i="20"/>
  <c r="L57" i="20"/>
  <c r="J57" i="20"/>
  <c r="K57" i="20"/>
  <c r="N56" i="20"/>
  <c r="M56" i="20"/>
  <c r="L56" i="20"/>
  <c r="J56" i="20"/>
  <c r="K56" i="20"/>
  <c r="N55" i="20"/>
  <c r="M55" i="20"/>
  <c r="L55" i="20"/>
  <c r="J55" i="20"/>
  <c r="K55" i="20"/>
  <c r="N54" i="20"/>
  <c r="M54" i="20"/>
  <c r="L54" i="20"/>
  <c r="J54" i="20"/>
  <c r="K54" i="20"/>
  <c r="N53" i="20"/>
  <c r="M53" i="20"/>
  <c r="L53" i="20"/>
  <c r="J53" i="20"/>
  <c r="K53" i="20"/>
  <c r="N52" i="20"/>
  <c r="M52" i="20"/>
  <c r="L52" i="20"/>
  <c r="J52" i="20"/>
  <c r="K52" i="20"/>
  <c r="N51" i="20"/>
  <c r="M51" i="20"/>
  <c r="L51" i="20"/>
  <c r="J51" i="20"/>
  <c r="K51" i="20"/>
  <c r="N50" i="20"/>
  <c r="M50" i="20"/>
  <c r="L50" i="20"/>
  <c r="J50" i="20"/>
  <c r="K50" i="20"/>
  <c r="N49" i="20"/>
  <c r="M49" i="20"/>
  <c r="L49" i="20"/>
  <c r="J49" i="20"/>
  <c r="K49" i="20"/>
  <c r="N48" i="20"/>
  <c r="M48" i="20"/>
  <c r="L48" i="20"/>
  <c r="J48" i="20"/>
  <c r="K48" i="20"/>
  <c r="N47" i="20"/>
  <c r="M47" i="20"/>
  <c r="L47" i="20"/>
  <c r="J47" i="20"/>
  <c r="K47" i="20"/>
  <c r="N46" i="20"/>
  <c r="M46" i="20"/>
  <c r="L46" i="20"/>
  <c r="J46" i="20"/>
  <c r="K46" i="20"/>
  <c r="N45" i="20"/>
  <c r="M45" i="20"/>
  <c r="L45" i="20"/>
  <c r="J45" i="20"/>
  <c r="K45" i="20"/>
  <c r="N44" i="20"/>
  <c r="M44" i="20"/>
  <c r="L44" i="20"/>
  <c r="J44" i="20"/>
  <c r="K44" i="20"/>
  <c r="N43" i="20"/>
  <c r="M43" i="20"/>
  <c r="L43" i="20"/>
  <c r="J43" i="20"/>
  <c r="K43" i="20"/>
  <c r="N42" i="20"/>
  <c r="M42" i="20"/>
  <c r="L42" i="20"/>
  <c r="J42" i="20"/>
  <c r="K42" i="20"/>
  <c r="N41" i="20"/>
  <c r="M41" i="20"/>
  <c r="L41" i="20"/>
  <c r="J41" i="20"/>
  <c r="K41" i="20"/>
  <c r="N40" i="20"/>
  <c r="M40" i="20"/>
  <c r="L40" i="20"/>
  <c r="J40" i="20"/>
  <c r="K40" i="20"/>
  <c r="N39" i="20"/>
  <c r="M39" i="20"/>
  <c r="L39" i="20"/>
  <c r="J39" i="20"/>
  <c r="K39" i="20"/>
  <c r="N38" i="20"/>
  <c r="M38" i="20"/>
  <c r="L38" i="20"/>
  <c r="J38" i="20"/>
  <c r="K38" i="20"/>
  <c r="N37" i="20"/>
  <c r="M37" i="20"/>
  <c r="L37" i="20"/>
  <c r="J37" i="20"/>
  <c r="K37" i="20"/>
  <c r="N36" i="20"/>
  <c r="M36" i="20"/>
  <c r="L36" i="20"/>
  <c r="J36" i="20"/>
  <c r="K36" i="20"/>
  <c r="N35" i="20"/>
  <c r="M35" i="20"/>
  <c r="L35" i="20"/>
  <c r="J35" i="20"/>
  <c r="K35" i="20"/>
  <c r="N34" i="20"/>
  <c r="M34" i="20"/>
  <c r="L34" i="20"/>
  <c r="J34" i="20"/>
  <c r="K34" i="20"/>
  <c r="N33" i="20"/>
  <c r="M33" i="20"/>
  <c r="L33" i="20"/>
  <c r="J33" i="20"/>
  <c r="K33" i="20"/>
  <c r="N32" i="20"/>
  <c r="M32" i="20"/>
  <c r="L32" i="20"/>
  <c r="J32" i="20"/>
  <c r="K32" i="20"/>
  <c r="N31" i="20"/>
  <c r="M31" i="20"/>
  <c r="L31" i="20"/>
  <c r="J31" i="20"/>
  <c r="K31" i="20"/>
  <c r="N30" i="20"/>
  <c r="M30" i="20"/>
  <c r="L30" i="20"/>
  <c r="J30" i="20"/>
  <c r="K30" i="20"/>
  <c r="N29" i="20"/>
  <c r="M29" i="20"/>
  <c r="L29" i="20"/>
  <c r="J29" i="20"/>
  <c r="K29" i="20"/>
  <c r="N28" i="20"/>
  <c r="M28" i="20"/>
  <c r="L28" i="20"/>
  <c r="J28" i="20"/>
  <c r="K28" i="20"/>
  <c r="N27" i="20"/>
  <c r="M27" i="20"/>
  <c r="L27" i="20"/>
  <c r="J27" i="20"/>
  <c r="K27" i="20"/>
  <c r="N26" i="20"/>
  <c r="M26" i="20"/>
  <c r="L26" i="20"/>
  <c r="J26" i="20"/>
  <c r="K26" i="20"/>
  <c r="N25" i="20"/>
  <c r="M25" i="20"/>
  <c r="L25" i="20"/>
  <c r="J25" i="20"/>
  <c r="K25" i="20"/>
  <c r="N24" i="20"/>
  <c r="M24" i="20"/>
  <c r="L24" i="20"/>
  <c r="J24" i="20"/>
  <c r="K24" i="20"/>
  <c r="N23" i="20"/>
  <c r="M23" i="20"/>
  <c r="L23" i="20"/>
  <c r="J23" i="20"/>
  <c r="K23" i="20"/>
  <c r="N22" i="20"/>
  <c r="M22" i="20"/>
  <c r="L22" i="20"/>
  <c r="J22" i="20"/>
  <c r="K22" i="20"/>
  <c r="N21" i="20"/>
  <c r="M21" i="20"/>
  <c r="L21" i="20"/>
  <c r="J21" i="20"/>
  <c r="K21" i="20"/>
  <c r="N20" i="20"/>
  <c r="M20" i="20"/>
  <c r="L20" i="20"/>
  <c r="J20" i="20"/>
  <c r="K20" i="20"/>
  <c r="N19" i="20"/>
  <c r="M19" i="20"/>
  <c r="L19" i="20"/>
  <c r="J19" i="20"/>
  <c r="K19" i="20"/>
  <c r="N18" i="20"/>
  <c r="M18" i="20"/>
  <c r="L18" i="20"/>
  <c r="J18" i="20"/>
  <c r="K18" i="20"/>
  <c r="N17" i="20"/>
  <c r="M17" i="20"/>
  <c r="L17" i="20"/>
  <c r="J17" i="20"/>
  <c r="K17" i="20"/>
  <c r="M16" i="20"/>
  <c r="J16" i="20"/>
  <c r="K16" i="20"/>
  <c r="M15" i="20"/>
  <c r="J15" i="20"/>
  <c r="M14" i="20"/>
  <c r="J14" i="20"/>
  <c r="M13" i="20"/>
  <c r="J13" i="20"/>
  <c r="M12" i="20"/>
  <c r="J12" i="20"/>
  <c r="M11" i="20"/>
  <c r="J11" i="20"/>
  <c r="M10" i="20"/>
  <c r="J10" i="20"/>
  <c r="M9" i="20"/>
  <c r="J9" i="20"/>
  <c r="M8" i="20"/>
  <c r="J8" i="20"/>
  <c r="M7" i="20"/>
  <c r="J7" i="20"/>
  <c r="M6" i="20"/>
  <c r="J6" i="20"/>
  <c r="M5" i="20"/>
  <c r="J5" i="20"/>
  <c r="M4" i="20"/>
  <c r="J4" i="20"/>
  <c r="D116" i="31"/>
  <c r="D115" i="31"/>
  <c r="D114" i="31"/>
  <c r="D113" i="31"/>
  <c r="D112" i="31"/>
  <c r="D111" i="31"/>
  <c r="D110" i="31"/>
  <c r="D109" i="31"/>
  <c r="D108" i="31"/>
  <c r="D107" i="31"/>
  <c r="S21" i="31"/>
  <c r="S20" i="31"/>
  <c r="R20" i="31"/>
  <c r="S19" i="31"/>
  <c r="R19" i="31"/>
  <c r="Q19" i="31"/>
  <c r="S18" i="31"/>
  <c r="R18" i="31"/>
  <c r="Q18" i="31"/>
  <c r="P18" i="31"/>
  <c r="S17" i="31"/>
  <c r="R17" i="31"/>
  <c r="Q17" i="31"/>
  <c r="P17" i="31"/>
  <c r="O17" i="31"/>
  <c r="S16" i="31"/>
  <c r="R16" i="31"/>
  <c r="Q16" i="31"/>
  <c r="P16" i="31"/>
  <c r="O16" i="31"/>
  <c r="N16" i="31"/>
  <c r="S15" i="31"/>
  <c r="R15" i="31"/>
  <c r="Q15" i="31"/>
  <c r="P15" i="31"/>
  <c r="O15" i="31"/>
  <c r="N15" i="31"/>
  <c r="M15" i="31"/>
  <c r="S14" i="31"/>
  <c r="R14" i="31"/>
  <c r="Q14" i="31"/>
  <c r="P14" i="31"/>
  <c r="O14" i="31"/>
  <c r="N14" i="31"/>
  <c r="M14" i="31"/>
  <c r="L14" i="31"/>
  <c r="S13" i="31"/>
  <c r="R13" i="31"/>
  <c r="Q13" i="31"/>
  <c r="P13" i="31"/>
  <c r="O13" i="31"/>
  <c r="N13" i="31"/>
  <c r="M13" i="31"/>
  <c r="L13" i="31"/>
  <c r="K13" i="31"/>
  <c r="S12" i="31"/>
  <c r="R12" i="31"/>
  <c r="Q12" i="31"/>
  <c r="P12" i="31"/>
  <c r="O12" i="31"/>
  <c r="N12" i="31"/>
  <c r="M12" i="31"/>
  <c r="L12" i="31"/>
  <c r="K12" i="31"/>
  <c r="J12" i="31"/>
  <c r="S11" i="31"/>
  <c r="R11" i="31"/>
  <c r="Q11" i="31"/>
  <c r="P11" i="31"/>
  <c r="O11" i="31"/>
  <c r="N11" i="31"/>
  <c r="M11" i="31"/>
  <c r="L11" i="31"/>
  <c r="K11" i="31"/>
  <c r="J11" i="31"/>
  <c r="I11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S9" i="31"/>
  <c r="R9" i="31"/>
  <c r="Q9" i="31"/>
  <c r="P9" i="31"/>
  <c r="O9" i="31"/>
  <c r="N9" i="31"/>
  <c r="M9" i="31"/>
  <c r="L9" i="31"/>
  <c r="K9" i="31"/>
  <c r="J9" i="31"/>
  <c r="I9" i="31"/>
  <c r="H9" i="31"/>
  <c r="G9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S6" i="31"/>
  <c r="R6" i="31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N230" i="39"/>
  <c r="M230" i="39"/>
  <c r="L230" i="39"/>
  <c r="N229" i="39"/>
  <c r="M229" i="39"/>
  <c r="L229" i="39"/>
  <c r="J229" i="39"/>
  <c r="K229" i="39"/>
  <c r="N228" i="39"/>
  <c r="M228" i="39"/>
  <c r="L228" i="39"/>
  <c r="J228" i="39"/>
  <c r="K228" i="39"/>
  <c r="N227" i="39"/>
  <c r="M227" i="39"/>
  <c r="L227" i="39"/>
  <c r="J227" i="39"/>
  <c r="K227" i="39"/>
  <c r="N226" i="39"/>
  <c r="M226" i="39"/>
  <c r="L226" i="39"/>
  <c r="J226" i="39"/>
  <c r="K226" i="39"/>
  <c r="N225" i="39"/>
  <c r="M225" i="39"/>
  <c r="L225" i="39"/>
  <c r="J225" i="39"/>
  <c r="K225" i="39"/>
  <c r="N224" i="39"/>
  <c r="M224" i="39"/>
  <c r="L224" i="39"/>
  <c r="J224" i="39"/>
  <c r="K224" i="39"/>
  <c r="N223" i="39"/>
  <c r="M223" i="39"/>
  <c r="L223" i="39"/>
  <c r="J223" i="39"/>
  <c r="K223" i="39"/>
  <c r="N222" i="39"/>
  <c r="M222" i="39"/>
  <c r="L222" i="39"/>
  <c r="J222" i="39"/>
  <c r="K222" i="39"/>
  <c r="N221" i="39"/>
  <c r="M221" i="39"/>
  <c r="L221" i="39"/>
  <c r="J221" i="39"/>
  <c r="K221" i="39"/>
  <c r="N220" i="39"/>
  <c r="M220" i="39"/>
  <c r="L220" i="39"/>
  <c r="J220" i="39"/>
  <c r="K220" i="39"/>
  <c r="N219" i="39"/>
  <c r="M219" i="39"/>
  <c r="L219" i="39"/>
  <c r="J219" i="39"/>
  <c r="K219" i="39"/>
  <c r="N218" i="39"/>
  <c r="M218" i="39"/>
  <c r="L218" i="39"/>
  <c r="J218" i="39"/>
  <c r="K218" i="39"/>
  <c r="N217" i="39"/>
  <c r="M217" i="39"/>
  <c r="L217" i="39"/>
  <c r="J217" i="39"/>
  <c r="K217" i="39"/>
  <c r="N216" i="39"/>
  <c r="M216" i="39"/>
  <c r="L216" i="39"/>
  <c r="J216" i="39"/>
  <c r="K216" i="39"/>
  <c r="N215" i="39"/>
  <c r="M215" i="39"/>
  <c r="L215" i="39"/>
  <c r="J215" i="39"/>
  <c r="K215" i="39"/>
  <c r="N214" i="39"/>
  <c r="M214" i="39"/>
  <c r="L214" i="39"/>
  <c r="J214" i="39"/>
  <c r="K214" i="39"/>
  <c r="N213" i="39"/>
  <c r="M213" i="39"/>
  <c r="L213" i="39"/>
  <c r="J213" i="39"/>
  <c r="K213" i="39"/>
  <c r="N212" i="39"/>
  <c r="M212" i="39"/>
  <c r="L212" i="39"/>
  <c r="J212" i="39"/>
  <c r="K212" i="39"/>
  <c r="N211" i="39"/>
  <c r="M211" i="39"/>
  <c r="L211" i="39"/>
  <c r="J211" i="39"/>
  <c r="K211" i="39"/>
  <c r="N210" i="39"/>
  <c r="M210" i="39"/>
  <c r="L210" i="39"/>
  <c r="J210" i="39"/>
  <c r="K210" i="39"/>
  <c r="N209" i="39"/>
  <c r="M209" i="39"/>
  <c r="L209" i="39"/>
  <c r="J209" i="39"/>
  <c r="K209" i="39"/>
  <c r="N208" i="39"/>
  <c r="M208" i="39"/>
  <c r="L208" i="39"/>
  <c r="J208" i="39"/>
  <c r="K208" i="39"/>
  <c r="N207" i="39"/>
  <c r="M207" i="39"/>
  <c r="L207" i="39"/>
  <c r="J207" i="39"/>
  <c r="K207" i="39"/>
  <c r="N206" i="39"/>
  <c r="M206" i="39"/>
  <c r="L206" i="39"/>
  <c r="J206" i="39"/>
  <c r="K206" i="39"/>
  <c r="N205" i="39"/>
  <c r="M205" i="39"/>
  <c r="L205" i="39"/>
  <c r="J205" i="39"/>
  <c r="K205" i="39"/>
  <c r="N204" i="39"/>
  <c r="M204" i="39"/>
  <c r="L204" i="39"/>
  <c r="J204" i="39"/>
  <c r="K204" i="39"/>
  <c r="N203" i="39"/>
  <c r="M203" i="39"/>
  <c r="L203" i="39"/>
  <c r="J203" i="39"/>
  <c r="K203" i="39"/>
  <c r="N202" i="39"/>
  <c r="M202" i="39"/>
  <c r="L202" i="39"/>
  <c r="J202" i="39"/>
  <c r="K202" i="39"/>
  <c r="N201" i="39"/>
  <c r="M201" i="39"/>
  <c r="L201" i="39"/>
  <c r="J201" i="39"/>
  <c r="K201" i="39"/>
  <c r="N200" i="39"/>
  <c r="M200" i="39"/>
  <c r="L200" i="39"/>
  <c r="J200" i="39"/>
  <c r="K200" i="39"/>
  <c r="N199" i="39"/>
  <c r="M199" i="39"/>
  <c r="L199" i="39"/>
  <c r="J199" i="39"/>
  <c r="K199" i="39"/>
  <c r="N198" i="39"/>
  <c r="M198" i="39"/>
  <c r="L198" i="39"/>
  <c r="J198" i="39"/>
  <c r="K198" i="39"/>
  <c r="N197" i="39"/>
  <c r="M197" i="39"/>
  <c r="L197" i="39"/>
  <c r="J197" i="39"/>
  <c r="K197" i="39"/>
  <c r="N196" i="39"/>
  <c r="M196" i="39"/>
  <c r="L196" i="39"/>
  <c r="J196" i="39"/>
  <c r="K196" i="39"/>
  <c r="N195" i="39"/>
  <c r="M195" i="39"/>
  <c r="L195" i="39"/>
  <c r="J195" i="39"/>
  <c r="K195" i="39"/>
  <c r="N194" i="39"/>
  <c r="M194" i="39"/>
  <c r="L194" i="39"/>
  <c r="J194" i="39"/>
  <c r="K194" i="39"/>
  <c r="N193" i="39"/>
  <c r="M193" i="39"/>
  <c r="L193" i="39"/>
  <c r="J193" i="39"/>
  <c r="K193" i="39"/>
  <c r="N192" i="39"/>
  <c r="M192" i="39"/>
  <c r="L192" i="39"/>
  <c r="J192" i="39"/>
  <c r="K192" i="39"/>
  <c r="N191" i="39"/>
  <c r="M191" i="39"/>
  <c r="L191" i="39"/>
  <c r="J191" i="39"/>
  <c r="K191" i="39"/>
  <c r="N190" i="39"/>
  <c r="M190" i="39"/>
  <c r="L190" i="39"/>
  <c r="J190" i="39"/>
  <c r="K190" i="39"/>
  <c r="N189" i="39"/>
  <c r="M189" i="39"/>
  <c r="L189" i="39"/>
  <c r="J189" i="39"/>
  <c r="K189" i="39"/>
  <c r="N188" i="39"/>
  <c r="M188" i="39"/>
  <c r="L188" i="39"/>
  <c r="J188" i="39"/>
  <c r="K188" i="39"/>
  <c r="N187" i="39"/>
  <c r="M187" i="39"/>
  <c r="L187" i="39"/>
  <c r="J187" i="39"/>
  <c r="K187" i="39"/>
  <c r="N186" i="39"/>
  <c r="M186" i="39"/>
  <c r="L186" i="39"/>
  <c r="J186" i="39"/>
  <c r="K186" i="39"/>
  <c r="N185" i="39"/>
  <c r="M185" i="39"/>
  <c r="L185" i="39"/>
  <c r="J185" i="39"/>
  <c r="K185" i="39"/>
  <c r="N184" i="39"/>
  <c r="M184" i="39"/>
  <c r="L184" i="39"/>
  <c r="J184" i="39"/>
  <c r="K184" i="39"/>
  <c r="N183" i="39"/>
  <c r="M183" i="39"/>
  <c r="L183" i="39"/>
  <c r="J183" i="39"/>
  <c r="K183" i="39"/>
  <c r="N182" i="39"/>
  <c r="M182" i="39"/>
  <c r="L182" i="39"/>
  <c r="J182" i="39"/>
  <c r="K182" i="39"/>
  <c r="N181" i="39"/>
  <c r="M181" i="39"/>
  <c r="L181" i="39"/>
  <c r="J181" i="39"/>
  <c r="K181" i="39"/>
  <c r="N180" i="39"/>
  <c r="M180" i="39"/>
  <c r="L180" i="39"/>
  <c r="J180" i="39"/>
  <c r="K180" i="39"/>
  <c r="N179" i="39"/>
  <c r="M179" i="39"/>
  <c r="L179" i="39"/>
  <c r="J179" i="39"/>
  <c r="K179" i="39"/>
  <c r="N178" i="39"/>
  <c r="M178" i="39"/>
  <c r="L178" i="39"/>
  <c r="J178" i="39"/>
  <c r="K178" i="39"/>
  <c r="N177" i="39"/>
  <c r="M177" i="39"/>
  <c r="L177" i="39"/>
  <c r="J177" i="39"/>
  <c r="K177" i="39"/>
  <c r="N176" i="39"/>
  <c r="M176" i="39"/>
  <c r="L176" i="39"/>
  <c r="J176" i="39"/>
  <c r="K176" i="39"/>
  <c r="N175" i="39"/>
  <c r="M175" i="39"/>
  <c r="L175" i="39"/>
  <c r="J175" i="39"/>
  <c r="K175" i="39"/>
  <c r="N174" i="39"/>
  <c r="M174" i="39"/>
  <c r="L174" i="39"/>
  <c r="J174" i="39"/>
  <c r="K174" i="39"/>
  <c r="N173" i="39"/>
  <c r="M173" i="39"/>
  <c r="L173" i="39"/>
  <c r="J173" i="39"/>
  <c r="K173" i="39"/>
  <c r="N172" i="39"/>
  <c r="M172" i="39"/>
  <c r="L172" i="39"/>
  <c r="J172" i="39"/>
  <c r="K172" i="39"/>
  <c r="N171" i="39"/>
  <c r="M171" i="39"/>
  <c r="L171" i="39"/>
  <c r="J171" i="39"/>
  <c r="K171" i="39"/>
  <c r="N170" i="39"/>
  <c r="M170" i="39"/>
  <c r="L170" i="39"/>
  <c r="J170" i="39"/>
  <c r="K170" i="39"/>
  <c r="N169" i="39"/>
  <c r="M169" i="39"/>
  <c r="L169" i="39"/>
  <c r="J169" i="39"/>
  <c r="K169" i="39"/>
  <c r="N168" i="39"/>
  <c r="M168" i="39"/>
  <c r="L168" i="39"/>
  <c r="J168" i="39"/>
  <c r="K168" i="39"/>
  <c r="N167" i="39"/>
  <c r="M167" i="39"/>
  <c r="L167" i="39"/>
  <c r="J167" i="39"/>
  <c r="K167" i="39"/>
  <c r="N166" i="39"/>
  <c r="M166" i="39"/>
  <c r="L166" i="39"/>
  <c r="J166" i="39"/>
  <c r="K166" i="39"/>
  <c r="N165" i="39"/>
  <c r="M165" i="39"/>
  <c r="L165" i="39"/>
  <c r="J165" i="39"/>
  <c r="K165" i="39"/>
  <c r="N164" i="39"/>
  <c r="M164" i="39"/>
  <c r="L164" i="39"/>
  <c r="J164" i="39"/>
  <c r="K164" i="39"/>
  <c r="N163" i="39"/>
  <c r="M163" i="39"/>
  <c r="L163" i="39"/>
  <c r="J163" i="39"/>
  <c r="K163" i="39"/>
  <c r="N162" i="39"/>
  <c r="M162" i="39"/>
  <c r="L162" i="39"/>
  <c r="J162" i="39"/>
  <c r="K162" i="39"/>
  <c r="N161" i="39"/>
  <c r="M161" i="39"/>
  <c r="L161" i="39"/>
  <c r="J161" i="39"/>
  <c r="K161" i="39"/>
  <c r="N160" i="39"/>
  <c r="M160" i="39"/>
  <c r="L160" i="39"/>
  <c r="J160" i="39"/>
  <c r="K160" i="39"/>
  <c r="N159" i="39"/>
  <c r="M159" i="39"/>
  <c r="L159" i="39"/>
  <c r="J159" i="39"/>
  <c r="K159" i="39"/>
  <c r="N158" i="39"/>
  <c r="M158" i="39"/>
  <c r="L158" i="39"/>
  <c r="J158" i="39"/>
  <c r="K158" i="39"/>
  <c r="N157" i="39"/>
  <c r="M157" i="39"/>
  <c r="L157" i="39"/>
  <c r="J157" i="39"/>
  <c r="K157" i="39"/>
  <c r="N156" i="39"/>
  <c r="M156" i="39"/>
  <c r="L156" i="39"/>
  <c r="J156" i="39"/>
  <c r="K156" i="39"/>
  <c r="N155" i="39"/>
  <c r="M155" i="39"/>
  <c r="L155" i="39"/>
  <c r="J155" i="39"/>
  <c r="K155" i="39"/>
  <c r="N154" i="39"/>
  <c r="M154" i="39"/>
  <c r="L154" i="39"/>
  <c r="J154" i="39"/>
  <c r="K154" i="39"/>
  <c r="N153" i="39"/>
  <c r="M153" i="39"/>
  <c r="L153" i="39"/>
  <c r="J153" i="39"/>
  <c r="K153" i="39"/>
  <c r="N152" i="39"/>
  <c r="M152" i="39"/>
  <c r="L152" i="39"/>
  <c r="J152" i="39"/>
  <c r="K152" i="39"/>
  <c r="N151" i="39"/>
  <c r="M151" i="39"/>
  <c r="L151" i="39"/>
  <c r="J151" i="39"/>
  <c r="K151" i="39"/>
  <c r="N150" i="39"/>
  <c r="M150" i="39"/>
  <c r="L150" i="39"/>
  <c r="J150" i="39"/>
  <c r="K150" i="39"/>
  <c r="N149" i="39"/>
  <c r="M149" i="39"/>
  <c r="L149" i="39"/>
  <c r="J149" i="39"/>
  <c r="K149" i="39"/>
  <c r="N148" i="39"/>
  <c r="M148" i="39"/>
  <c r="L148" i="39"/>
  <c r="J148" i="39"/>
  <c r="K148" i="39"/>
  <c r="N147" i="39"/>
  <c r="M147" i="39"/>
  <c r="L147" i="39"/>
  <c r="J147" i="39"/>
  <c r="K147" i="39"/>
  <c r="N146" i="39"/>
  <c r="M146" i="39"/>
  <c r="L146" i="39"/>
  <c r="J146" i="39"/>
  <c r="K146" i="39"/>
  <c r="N145" i="39"/>
  <c r="M145" i="39"/>
  <c r="L145" i="39"/>
  <c r="J145" i="39"/>
  <c r="K145" i="39"/>
  <c r="N144" i="39"/>
  <c r="M144" i="39"/>
  <c r="L144" i="39"/>
  <c r="J144" i="39"/>
  <c r="K144" i="39"/>
  <c r="N143" i="39"/>
  <c r="M143" i="39"/>
  <c r="L143" i="39"/>
  <c r="J143" i="39"/>
  <c r="K143" i="39"/>
  <c r="N142" i="39"/>
  <c r="M142" i="39"/>
  <c r="L142" i="39"/>
  <c r="J142" i="39"/>
  <c r="K142" i="39"/>
  <c r="N141" i="39"/>
  <c r="M141" i="39"/>
  <c r="L141" i="39"/>
  <c r="J141" i="39"/>
  <c r="K141" i="39"/>
  <c r="N140" i="39"/>
  <c r="M140" i="39"/>
  <c r="L140" i="39"/>
  <c r="J140" i="39"/>
  <c r="K140" i="39"/>
  <c r="N139" i="39"/>
  <c r="M139" i="39"/>
  <c r="L139" i="39"/>
  <c r="J139" i="39"/>
  <c r="K139" i="39"/>
  <c r="N138" i="39"/>
  <c r="M138" i="39"/>
  <c r="L138" i="39"/>
  <c r="J138" i="39"/>
  <c r="K138" i="39"/>
  <c r="N137" i="39"/>
  <c r="M137" i="39"/>
  <c r="L137" i="39"/>
  <c r="J137" i="39"/>
  <c r="K137" i="39"/>
  <c r="N136" i="39"/>
  <c r="M136" i="39"/>
  <c r="L136" i="39"/>
  <c r="J136" i="39"/>
  <c r="K136" i="39"/>
  <c r="N135" i="39"/>
  <c r="M135" i="39"/>
  <c r="L135" i="39"/>
  <c r="J135" i="39"/>
  <c r="K135" i="39"/>
  <c r="N134" i="39"/>
  <c r="M134" i="39"/>
  <c r="L134" i="39"/>
  <c r="J134" i="39"/>
  <c r="K134" i="39"/>
  <c r="N133" i="39"/>
  <c r="M133" i="39"/>
  <c r="L133" i="39"/>
  <c r="J133" i="39"/>
  <c r="K133" i="39"/>
  <c r="N132" i="39"/>
  <c r="M132" i="39"/>
  <c r="L132" i="39"/>
  <c r="J132" i="39"/>
  <c r="K132" i="39"/>
  <c r="N131" i="39"/>
  <c r="M131" i="39"/>
  <c r="L131" i="39"/>
  <c r="J131" i="39"/>
  <c r="K131" i="39"/>
  <c r="N130" i="39"/>
  <c r="M130" i="39"/>
  <c r="L130" i="39"/>
  <c r="J130" i="39"/>
  <c r="K130" i="39"/>
  <c r="N129" i="39"/>
  <c r="M129" i="39"/>
  <c r="L129" i="39"/>
  <c r="J129" i="39"/>
  <c r="K129" i="39"/>
  <c r="N128" i="39"/>
  <c r="M128" i="39"/>
  <c r="L128" i="39"/>
  <c r="J128" i="39"/>
  <c r="K128" i="39"/>
  <c r="N127" i="39"/>
  <c r="M127" i="39"/>
  <c r="L127" i="39"/>
  <c r="J127" i="39"/>
  <c r="K127" i="39"/>
  <c r="N126" i="39"/>
  <c r="M126" i="39"/>
  <c r="L126" i="39"/>
  <c r="J126" i="39"/>
  <c r="K126" i="39"/>
  <c r="N125" i="39"/>
  <c r="M125" i="39"/>
  <c r="L125" i="39"/>
  <c r="J125" i="39"/>
  <c r="K125" i="39"/>
  <c r="N124" i="39"/>
  <c r="M124" i="39"/>
  <c r="L124" i="39"/>
  <c r="J124" i="39"/>
  <c r="K124" i="39"/>
  <c r="N123" i="39"/>
  <c r="M123" i="39"/>
  <c r="L123" i="39"/>
  <c r="J123" i="39"/>
  <c r="K123" i="39"/>
  <c r="N122" i="39"/>
  <c r="M122" i="39"/>
  <c r="L122" i="39"/>
  <c r="J122" i="39"/>
  <c r="K122" i="39"/>
  <c r="N121" i="39"/>
  <c r="M121" i="39"/>
  <c r="L121" i="39"/>
  <c r="J121" i="39"/>
  <c r="K121" i="39"/>
  <c r="N120" i="39"/>
  <c r="M120" i="39"/>
  <c r="L120" i="39"/>
  <c r="J120" i="39"/>
  <c r="K120" i="39"/>
  <c r="N119" i="39"/>
  <c r="M119" i="39"/>
  <c r="L119" i="39"/>
  <c r="J119" i="39"/>
  <c r="K119" i="39"/>
  <c r="N118" i="39"/>
  <c r="M118" i="39"/>
  <c r="L118" i="39"/>
  <c r="J118" i="39"/>
  <c r="K118" i="39"/>
  <c r="N117" i="39"/>
  <c r="M117" i="39"/>
  <c r="L117" i="39"/>
  <c r="J117" i="39"/>
  <c r="K117" i="39"/>
  <c r="N116" i="39"/>
  <c r="M116" i="39"/>
  <c r="L116" i="39"/>
  <c r="J116" i="39"/>
  <c r="K116" i="39"/>
  <c r="N115" i="39"/>
  <c r="M115" i="39"/>
  <c r="L115" i="39"/>
  <c r="J115" i="39"/>
  <c r="K115" i="39"/>
  <c r="N114" i="39"/>
  <c r="M114" i="39"/>
  <c r="L114" i="39"/>
  <c r="J114" i="39"/>
  <c r="K114" i="39"/>
  <c r="N113" i="39"/>
  <c r="M113" i="39"/>
  <c r="L113" i="39"/>
  <c r="J113" i="39"/>
  <c r="K113" i="39"/>
  <c r="N112" i="39"/>
  <c r="M112" i="39"/>
  <c r="L112" i="39"/>
  <c r="J112" i="39"/>
  <c r="K112" i="39"/>
  <c r="N111" i="39"/>
  <c r="M111" i="39"/>
  <c r="L111" i="39"/>
  <c r="J111" i="39"/>
  <c r="K111" i="39"/>
  <c r="N110" i="39"/>
  <c r="M110" i="39"/>
  <c r="L110" i="39"/>
  <c r="J110" i="39"/>
  <c r="K110" i="39"/>
  <c r="N109" i="39"/>
  <c r="M109" i="39"/>
  <c r="L109" i="39"/>
  <c r="J109" i="39"/>
  <c r="K109" i="39"/>
  <c r="N108" i="39"/>
  <c r="M108" i="39"/>
  <c r="L108" i="39"/>
  <c r="J108" i="39"/>
  <c r="K108" i="39"/>
  <c r="N107" i="39"/>
  <c r="M107" i="39"/>
  <c r="L107" i="39"/>
  <c r="J107" i="39"/>
  <c r="K107" i="39"/>
  <c r="N106" i="39"/>
  <c r="M106" i="39"/>
  <c r="L106" i="39"/>
  <c r="J106" i="39"/>
  <c r="K106" i="39"/>
  <c r="N105" i="39"/>
  <c r="M105" i="39"/>
  <c r="L105" i="39"/>
  <c r="J105" i="39"/>
  <c r="K105" i="39"/>
  <c r="N104" i="39"/>
  <c r="M104" i="39"/>
  <c r="L104" i="39"/>
  <c r="J104" i="39"/>
  <c r="K104" i="39"/>
  <c r="N103" i="39"/>
  <c r="M103" i="39"/>
  <c r="L103" i="39"/>
  <c r="J103" i="39"/>
  <c r="K103" i="39"/>
  <c r="N102" i="39"/>
  <c r="M102" i="39"/>
  <c r="L102" i="39"/>
  <c r="J102" i="39"/>
  <c r="K102" i="39"/>
  <c r="N101" i="39"/>
  <c r="M101" i="39"/>
  <c r="L101" i="39"/>
  <c r="J101" i="39"/>
  <c r="K101" i="39"/>
  <c r="M100" i="39"/>
  <c r="J100" i="39"/>
  <c r="K100" i="39"/>
  <c r="L100" i="39"/>
  <c r="M99" i="39"/>
  <c r="J99" i="39"/>
  <c r="K99" i="39"/>
  <c r="L99" i="39"/>
  <c r="M98" i="39"/>
  <c r="J98" i="39"/>
  <c r="K98" i="39"/>
  <c r="L98" i="39"/>
  <c r="M97" i="39"/>
  <c r="J97" i="39"/>
  <c r="K97" i="39"/>
  <c r="L97" i="39"/>
  <c r="M96" i="39"/>
  <c r="J96" i="39"/>
  <c r="K96" i="39"/>
  <c r="L96" i="39"/>
  <c r="M95" i="39"/>
  <c r="J95" i="39"/>
  <c r="K95" i="39"/>
  <c r="L95" i="39"/>
  <c r="M94" i="39"/>
  <c r="J94" i="39"/>
  <c r="K94" i="39"/>
  <c r="L94" i="39"/>
  <c r="M93" i="39"/>
  <c r="J93" i="39"/>
  <c r="K93" i="39"/>
  <c r="L93" i="39"/>
  <c r="M92" i="39"/>
  <c r="J92" i="39"/>
  <c r="K92" i="39"/>
  <c r="L92" i="39"/>
  <c r="M91" i="39"/>
  <c r="J91" i="39"/>
  <c r="K91" i="39"/>
  <c r="L91" i="39"/>
  <c r="M90" i="39"/>
  <c r="J90" i="39"/>
  <c r="K90" i="39"/>
  <c r="L90" i="39"/>
  <c r="M89" i="39"/>
  <c r="J89" i="39"/>
  <c r="K89" i="39"/>
  <c r="L89" i="39"/>
  <c r="M88" i="39"/>
  <c r="J88" i="39"/>
  <c r="K88" i="39"/>
  <c r="L88" i="39"/>
  <c r="M87" i="39"/>
  <c r="J87" i="39"/>
  <c r="K87" i="39"/>
  <c r="L87" i="39"/>
  <c r="M86" i="39"/>
  <c r="J86" i="39"/>
  <c r="K86" i="39"/>
  <c r="L86" i="39"/>
  <c r="M85" i="39"/>
  <c r="J85" i="39"/>
  <c r="K85" i="39"/>
  <c r="L85" i="39"/>
  <c r="M84" i="39"/>
  <c r="J84" i="39"/>
  <c r="K84" i="39"/>
  <c r="L84" i="39"/>
  <c r="M83" i="39"/>
  <c r="J83" i="39"/>
  <c r="K83" i="39"/>
  <c r="L83" i="39"/>
  <c r="M82" i="39"/>
  <c r="J82" i="39"/>
  <c r="K82" i="39"/>
  <c r="L82" i="39"/>
  <c r="M81" i="39"/>
  <c r="J81" i="39"/>
  <c r="K81" i="39"/>
  <c r="L81" i="39"/>
  <c r="M80" i="39"/>
  <c r="J80" i="39"/>
  <c r="K80" i="39"/>
  <c r="L80" i="39"/>
  <c r="M79" i="39"/>
  <c r="J79" i="39"/>
  <c r="K79" i="39"/>
  <c r="L79" i="39"/>
  <c r="M78" i="39"/>
  <c r="J78" i="39"/>
  <c r="K78" i="39"/>
  <c r="L78" i="39"/>
  <c r="M77" i="39"/>
  <c r="J77" i="39"/>
  <c r="K77" i="39"/>
  <c r="L77" i="39"/>
  <c r="M76" i="39"/>
  <c r="J76" i="39"/>
  <c r="K76" i="39"/>
  <c r="L76" i="39"/>
  <c r="M75" i="39"/>
  <c r="J75" i="39"/>
  <c r="K75" i="39"/>
  <c r="L75" i="39"/>
  <c r="M74" i="39"/>
  <c r="J74" i="39"/>
  <c r="K74" i="39"/>
  <c r="L74" i="39"/>
  <c r="M73" i="39"/>
  <c r="J73" i="39"/>
  <c r="K73" i="39"/>
  <c r="L73" i="39"/>
  <c r="M72" i="39"/>
  <c r="J72" i="39"/>
  <c r="K72" i="39"/>
  <c r="L72" i="39"/>
  <c r="M71" i="39"/>
  <c r="J71" i="39"/>
  <c r="K71" i="39"/>
  <c r="L71" i="39"/>
  <c r="M70" i="39"/>
  <c r="J70" i="39"/>
  <c r="K70" i="39"/>
  <c r="L70" i="39"/>
  <c r="M69" i="39"/>
  <c r="J69" i="39"/>
  <c r="K69" i="39"/>
  <c r="L69" i="39"/>
  <c r="M68" i="39"/>
  <c r="J68" i="39"/>
  <c r="K68" i="39"/>
  <c r="L68" i="39"/>
  <c r="M67" i="39"/>
  <c r="J67" i="39"/>
  <c r="K67" i="39"/>
  <c r="L67" i="39"/>
  <c r="M66" i="39"/>
  <c r="J66" i="39"/>
  <c r="K66" i="39"/>
  <c r="L66" i="39"/>
  <c r="M65" i="39"/>
  <c r="J65" i="39"/>
  <c r="K65" i="39"/>
  <c r="L65" i="39"/>
  <c r="M64" i="39"/>
  <c r="J64" i="39"/>
  <c r="K64" i="39"/>
  <c r="L64" i="39"/>
  <c r="M63" i="39"/>
  <c r="J63" i="39"/>
  <c r="K63" i="39"/>
  <c r="L63" i="39"/>
  <c r="M62" i="39"/>
  <c r="J62" i="39"/>
  <c r="K62" i="39"/>
  <c r="L62" i="39"/>
  <c r="M61" i="39"/>
  <c r="J61" i="39"/>
  <c r="K61" i="39"/>
  <c r="L61" i="39"/>
  <c r="M60" i="39"/>
  <c r="J60" i="39"/>
  <c r="K60" i="39"/>
  <c r="L60" i="39"/>
  <c r="M59" i="39"/>
  <c r="J59" i="39"/>
  <c r="K59" i="39"/>
  <c r="L59" i="39"/>
  <c r="M58" i="39"/>
  <c r="J58" i="39"/>
  <c r="K58" i="39"/>
  <c r="L58" i="39"/>
  <c r="M57" i="39"/>
  <c r="J57" i="39"/>
  <c r="K57" i="39"/>
  <c r="L57" i="39"/>
  <c r="M56" i="39"/>
  <c r="J56" i="39"/>
  <c r="K56" i="39"/>
  <c r="L56" i="39"/>
  <c r="M55" i="39"/>
  <c r="J55" i="39"/>
  <c r="K55" i="39"/>
  <c r="L55" i="39"/>
  <c r="M54" i="39"/>
  <c r="J54" i="39"/>
  <c r="K54" i="39"/>
  <c r="L54" i="39"/>
  <c r="M53" i="39"/>
  <c r="J53" i="39"/>
  <c r="K53" i="39"/>
  <c r="L53" i="39"/>
  <c r="M52" i="39"/>
  <c r="J52" i="39"/>
  <c r="K52" i="39"/>
  <c r="L52" i="39"/>
  <c r="M51" i="39"/>
  <c r="J51" i="39"/>
  <c r="K51" i="39"/>
  <c r="L51" i="39"/>
  <c r="M50" i="39"/>
  <c r="J50" i="39"/>
  <c r="K50" i="39"/>
  <c r="L50" i="39"/>
  <c r="M49" i="39"/>
  <c r="J49" i="39"/>
  <c r="K49" i="39"/>
  <c r="L49" i="39"/>
  <c r="M48" i="39"/>
  <c r="J48" i="39"/>
  <c r="K48" i="39"/>
  <c r="L48" i="39"/>
  <c r="M47" i="39"/>
  <c r="J47" i="39"/>
  <c r="K47" i="39"/>
  <c r="L47" i="39"/>
  <c r="M46" i="39"/>
  <c r="J46" i="39"/>
  <c r="K46" i="39"/>
  <c r="L46" i="39"/>
  <c r="M45" i="39"/>
  <c r="J45" i="39"/>
  <c r="K45" i="39"/>
  <c r="L45" i="39"/>
  <c r="M44" i="39"/>
  <c r="J44" i="39"/>
  <c r="K44" i="39"/>
  <c r="L44" i="39"/>
  <c r="M43" i="39"/>
  <c r="J43" i="39"/>
  <c r="K43" i="39"/>
  <c r="L43" i="39"/>
  <c r="M42" i="39"/>
  <c r="J42" i="39"/>
  <c r="K42" i="39"/>
  <c r="L42" i="39"/>
  <c r="M41" i="39"/>
  <c r="J41" i="39"/>
  <c r="K41" i="39"/>
  <c r="L41" i="39"/>
  <c r="M40" i="39"/>
  <c r="J40" i="39"/>
  <c r="K40" i="39"/>
  <c r="L40" i="39"/>
  <c r="M39" i="39"/>
  <c r="J39" i="39"/>
  <c r="K39" i="39"/>
  <c r="L39" i="39"/>
  <c r="M38" i="39"/>
  <c r="J38" i="39"/>
  <c r="K38" i="39"/>
  <c r="L38" i="39"/>
  <c r="M37" i="39"/>
  <c r="J37" i="39"/>
  <c r="K37" i="39"/>
  <c r="L37" i="39"/>
  <c r="M36" i="39"/>
  <c r="J36" i="39"/>
  <c r="K36" i="39"/>
  <c r="L36" i="39"/>
  <c r="M35" i="39"/>
  <c r="J35" i="39"/>
  <c r="K35" i="39"/>
  <c r="L35" i="39"/>
  <c r="M34" i="39"/>
  <c r="J34" i="39"/>
  <c r="K34" i="39"/>
  <c r="L34" i="39"/>
  <c r="M33" i="39"/>
  <c r="J33" i="39"/>
  <c r="K33" i="39"/>
  <c r="L33" i="39"/>
  <c r="M32" i="39"/>
  <c r="J32" i="39"/>
  <c r="K32" i="39"/>
  <c r="L32" i="39"/>
  <c r="M31" i="39"/>
  <c r="J31" i="39"/>
  <c r="K31" i="39"/>
  <c r="L31" i="39"/>
  <c r="M30" i="39"/>
  <c r="J30" i="39"/>
  <c r="K30" i="39"/>
  <c r="L30" i="39"/>
  <c r="M29" i="39"/>
  <c r="J29" i="39"/>
  <c r="K29" i="39"/>
  <c r="L29" i="39"/>
  <c r="M28" i="39"/>
  <c r="J28" i="39"/>
  <c r="K28" i="39"/>
  <c r="L28" i="39"/>
  <c r="M27" i="39"/>
  <c r="J27" i="39"/>
  <c r="K27" i="39"/>
  <c r="L27" i="39"/>
  <c r="M26" i="39"/>
  <c r="J26" i="39"/>
  <c r="K26" i="39"/>
  <c r="L26" i="39"/>
  <c r="M25" i="39"/>
  <c r="J25" i="39"/>
  <c r="K25" i="39"/>
  <c r="L25" i="39"/>
  <c r="M24" i="39"/>
  <c r="J24" i="39"/>
  <c r="K24" i="39"/>
  <c r="L24" i="39"/>
  <c r="M23" i="39"/>
  <c r="J23" i="39"/>
  <c r="K23" i="39"/>
  <c r="L23" i="39"/>
  <c r="M22" i="39"/>
  <c r="J22" i="39"/>
  <c r="K22" i="39"/>
  <c r="L22" i="39"/>
  <c r="M21" i="39"/>
  <c r="J21" i="39"/>
  <c r="K21" i="39"/>
  <c r="L21" i="39"/>
  <c r="M20" i="39"/>
  <c r="J20" i="39"/>
  <c r="K20" i="39"/>
  <c r="L20" i="39"/>
  <c r="M19" i="39"/>
  <c r="J19" i="39"/>
  <c r="K19" i="39"/>
  <c r="L19" i="39"/>
  <c r="M18" i="39"/>
  <c r="J18" i="39"/>
  <c r="K18" i="39"/>
  <c r="L18" i="39"/>
  <c r="M17" i="39"/>
  <c r="J17" i="39"/>
  <c r="K17" i="39"/>
  <c r="L17" i="39"/>
  <c r="M16" i="39"/>
  <c r="J16" i="39"/>
  <c r="K16" i="39"/>
  <c r="L16" i="39"/>
  <c r="M15" i="39"/>
  <c r="J15" i="39"/>
  <c r="K15" i="39"/>
  <c r="L15" i="39"/>
  <c r="M14" i="39"/>
  <c r="J14" i="39"/>
  <c r="K14" i="39"/>
  <c r="L14" i="39"/>
  <c r="M13" i="39"/>
  <c r="J13" i="39"/>
  <c r="K13" i="39"/>
  <c r="L13" i="39"/>
  <c r="M12" i="39"/>
  <c r="J12" i="39"/>
  <c r="K12" i="39"/>
  <c r="L12" i="39"/>
  <c r="M11" i="39"/>
  <c r="J11" i="39"/>
  <c r="K11" i="39"/>
  <c r="L11" i="39"/>
  <c r="M10" i="39"/>
  <c r="J10" i="39"/>
  <c r="K10" i="39"/>
  <c r="L10" i="39"/>
  <c r="M9" i="39"/>
  <c r="J9" i="39"/>
  <c r="K9" i="39"/>
  <c r="L9" i="39"/>
  <c r="M8" i="39"/>
  <c r="J8" i="39"/>
  <c r="K8" i="39"/>
  <c r="L8" i="39"/>
  <c r="M7" i="39"/>
  <c r="J7" i="39"/>
  <c r="K7" i="39"/>
  <c r="L7" i="39"/>
  <c r="M6" i="39"/>
  <c r="J6" i="39"/>
  <c r="K6" i="39"/>
  <c r="L6" i="39"/>
  <c r="M5" i="39"/>
  <c r="J5" i="39"/>
  <c r="K5" i="39"/>
  <c r="L5" i="39"/>
  <c r="M4" i="39"/>
  <c r="J4" i="39"/>
  <c r="K4" i="39"/>
  <c r="L4" i="39"/>
  <c r="E1" i="39"/>
  <c r="N230" i="40"/>
  <c r="L230" i="40"/>
  <c r="M229" i="40"/>
  <c r="J229" i="40"/>
  <c r="K229" i="40"/>
  <c r="L229" i="40"/>
  <c r="M228" i="40"/>
  <c r="J228" i="40"/>
  <c r="K228" i="40"/>
  <c r="L228" i="40"/>
  <c r="M227" i="40"/>
  <c r="J227" i="40"/>
  <c r="K227" i="40"/>
  <c r="L227" i="40"/>
  <c r="M226" i="40"/>
  <c r="J226" i="40"/>
  <c r="K226" i="40"/>
  <c r="L226" i="40"/>
  <c r="M225" i="40"/>
  <c r="J225" i="40"/>
  <c r="K225" i="40"/>
  <c r="L225" i="40"/>
  <c r="M224" i="40"/>
  <c r="J224" i="40"/>
  <c r="K224" i="40"/>
  <c r="L224" i="40"/>
  <c r="M223" i="40"/>
  <c r="J223" i="40"/>
  <c r="K223" i="40"/>
  <c r="L223" i="40"/>
  <c r="M222" i="40"/>
  <c r="J222" i="40"/>
  <c r="K222" i="40"/>
  <c r="L222" i="40"/>
  <c r="M221" i="40"/>
  <c r="J221" i="40"/>
  <c r="K221" i="40"/>
  <c r="L221" i="40"/>
  <c r="M220" i="40"/>
  <c r="J220" i="40"/>
  <c r="K220" i="40"/>
  <c r="L220" i="40"/>
  <c r="M219" i="40"/>
  <c r="J219" i="40"/>
  <c r="K219" i="40"/>
  <c r="L219" i="40"/>
  <c r="M218" i="40"/>
  <c r="J218" i="40"/>
  <c r="K218" i="40"/>
  <c r="L218" i="40"/>
  <c r="M217" i="40"/>
  <c r="J217" i="40"/>
  <c r="K217" i="40"/>
  <c r="L217" i="40"/>
  <c r="M216" i="40"/>
  <c r="J216" i="40"/>
  <c r="K216" i="40"/>
  <c r="L216" i="40"/>
  <c r="M215" i="40"/>
  <c r="J215" i="40"/>
  <c r="K215" i="40"/>
  <c r="L215" i="40"/>
  <c r="M214" i="40"/>
  <c r="J214" i="40"/>
  <c r="K214" i="40"/>
  <c r="L214" i="40"/>
  <c r="M213" i="40"/>
  <c r="J213" i="40"/>
  <c r="K213" i="40"/>
  <c r="L213" i="40"/>
  <c r="M212" i="40"/>
  <c r="J212" i="40"/>
  <c r="K212" i="40"/>
  <c r="L212" i="40"/>
  <c r="M211" i="40"/>
  <c r="J211" i="40"/>
  <c r="K211" i="40"/>
  <c r="L211" i="40"/>
  <c r="M210" i="40"/>
  <c r="J210" i="40"/>
  <c r="K210" i="40"/>
  <c r="L210" i="40"/>
  <c r="M209" i="40"/>
  <c r="J209" i="40"/>
  <c r="K209" i="40"/>
  <c r="L209" i="40"/>
  <c r="M208" i="40"/>
  <c r="J208" i="40"/>
  <c r="K208" i="40"/>
  <c r="L208" i="40"/>
  <c r="M207" i="40"/>
  <c r="J207" i="40"/>
  <c r="K207" i="40"/>
  <c r="L207" i="40"/>
  <c r="M206" i="40"/>
  <c r="J206" i="40"/>
  <c r="K206" i="40"/>
  <c r="L206" i="40"/>
  <c r="M205" i="40"/>
  <c r="J205" i="40"/>
  <c r="K205" i="40"/>
  <c r="L205" i="40"/>
  <c r="M204" i="40"/>
  <c r="J204" i="40"/>
  <c r="K204" i="40"/>
  <c r="L204" i="40"/>
  <c r="M203" i="40"/>
  <c r="J203" i="40"/>
  <c r="K203" i="40"/>
  <c r="L203" i="40"/>
  <c r="M202" i="40"/>
  <c r="J202" i="40"/>
  <c r="K202" i="40"/>
  <c r="L202" i="40"/>
  <c r="M201" i="40"/>
  <c r="J201" i="40"/>
  <c r="K201" i="40"/>
  <c r="L201" i="40"/>
  <c r="M200" i="40"/>
  <c r="J200" i="40"/>
  <c r="M199" i="40"/>
  <c r="J199" i="40"/>
  <c r="K199" i="40"/>
  <c r="L199" i="40"/>
  <c r="M198" i="40"/>
  <c r="J198" i="40"/>
  <c r="K198" i="40"/>
  <c r="L198" i="40"/>
  <c r="M197" i="40"/>
  <c r="J197" i="40"/>
  <c r="K197" i="40"/>
  <c r="L197" i="40"/>
  <c r="M196" i="40"/>
  <c r="J196" i="40"/>
  <c r="K196" i="40"/>
  <c r="L196" i="40"/>
  <c r="M195" i="40"/>
  <c r="J195" i="40"/>
  <c r="K195" i="40"/>
  <c r="L195" i="40"/>
  <c r="M194" i="40"/>
  <c r="J194" i="40"/>
  <c r="K194" i="40"/>
  <c r="L194" i="40"/>
  <c r="M193" i="40"/>
  <c r="J193" i="40"/>
  <c r="K193" i="40"/>
  <c r="L193" i="40"/>
  <c r="M192" i="40"/>
  <c r="J192" i="40"/>
  <c r="K192" i="40"/>
  <c r="L192" i="40"/>
  <c r="M191" i="40"/>
  <c r="J191" i="40"/>
  <c r="K191" i="40"/>
  <c r="L191" i="40"/>
  <c r="M190" i="40"/>
  <c r="J190" i="40"/>
  <c r="K190" i="40"/>
  <c r="L190" i="40"/>
  <c r="M189" i="40"/>
  <c r="J189" i="40"/>
  <c r="K189" i="40"/>
  <c r="L189" i="40"/>
  <c r="M188" i="40"/>
  <c r="J188" i="40"/>
  <c r="K188" i="40"/>
  <c r="L188" i="40"/>
  <c r="M187" i="40"/>
  <c r="J187" i="40"/>
  <c r="K187" i="40"/>
  <c r="L187" i="40"/>
  <c r="M186" i="40"/>
  <c r="J186" i="40"/>
  <c r="K186" i="40"/>
  <c r="L186" i="40"/>
  <c r="M185" i="40"/>
  <c r="J185" i="40"/>
  <c r="K185" i="40"/>
  <c r="L185" i="40"/>
  <c r="M184" i="40"/>
  <c r="J184" i="40"/>
  <c r="K184" i="40"/>
  <c r="L184" i="40"/>
  <c r="M183" i="40"/>
  <c r="J183" i="40"/>
  <c r="K183" i="40"/>
  <c r="L183" i="40"/>
  <c r="M182" i="40"/>
  <c r="J182" i="40"/>
  <c r="K182" i="40"/>
  <c r="L182" i="40"/>
  <c r="M181" i="40"/>
  <c r="J181" i="40"/>
  <c r="K181" i="40"/>
  <c r="L181" i="40"/>
  <c r="M180" i="40"/>
  <c r="J180" i="40"/>
  <c r="K180" i="40"/>
  <c r="L180" i="40"/>
  <c r="M179" i="40"/>
  <c r="J179" i="40"/>
  <c r="K179" i="40"/>
  <c r="L179" i="40"/>
  <c r="M178" i="40"/>
  <c r="J178" i="40"/>
  <c r="K178" i="40"/>
  <c r="L178" i="40"/>
  <c r="M177" i="40"/>
  <c r="J177" i="40"/>
  <c r="K177" i="40"/>
  <c r="L177" i="40"/>
  <c r="M176" i="40"/>
  <c r="J176" i="40"/>
  <c r="K176" i="40"/>
  <c r="L176" i="40"/>
  <c r="M175" i="40"/>
  <c r="J175" i="40"/>
  <c r="K175" i="40"/>
  <c r="L175" i="40"/>
  <c r="M174" i="40"/>
  <c r="J174" i="40"/>
  <c r="K174" i="40"/>
  <c r="L174" i="40"/>
  <c r="M173" i="40"/>
  <c r="J173" i="40"/>
  <c r="K173" i="40"/>
  <c r="L173" i="40"/>
  <c r="M172" i="40"/>
  <c r="J172" i="40"/>
  <c r="K172" i="40"/>
  <c r="L172" i="40"/>
  <c r="M171" i="40"/>
  <c r="J171" i="40"/>
  <c r="K171" i="40"/>
  <c r="L171" i="40"/>
  <c r="M170" i="40"/>
  <c r="J170" i="40"/>
  <c r="K170" i="40"/>
  <c r="L170" i="40"/>
  <c r="M169" i="40"/>
  <c r="J169" i="40"/>
  <c r="K169" i="40"/>
  <c r="L169" i="40"/>
  <c r="M168" i="40"/>
  <c r="J168" i="40"/>
  <c r="K168" i="40"/>
  <c r="L168" i="40"/>
  <c r="M167" i="40"/>
  <c r="J167" i="40"/>
  <c r="K167" i="40"/>
  <c r="L167" i="40"/>
  <c r="M166" i="40"/>
  <c r="J166" i="40"/>
  <c r="K166" i="40"/>
  <c r="L166" i="40"/>
  <c r="M165" i="40"/>
  <c r="J165" i="40"/>
  <c r="K165" i="40"/>
  <c r="L165" i="40"/>
  <c r="M164" i="40"/>
  <c r="J164" i="40"/>
  <c r="K164" i="40"/>
  <c r="L164" i="40"/>
  <c r="M163" i="40"/>
  <c r="J163" i="40"/>
  <c r="K163" i="40"/>
  <c r="L163" i="40"/>
  <c r="M162" i="40"/>
  <c r="J162" i="40"/>
  <c r="K162" i="40"/>
  <c r="L162" i="40"/>
  <c r="M161" i="40"/>
  <c r="J161" i="40"/>
  <c r="K161" i="40"/>
  <c r="L161" i="40"/>
  <c r="M160" i="40"/>
  <c r="J160" i="40"/>
  <c r="K160" i="40"/>
  <c r="L160" i="40"/>
  <c r="M159" i="40"/>
  <c r="J159" i="40"/>
  <c r="N159" i="40"/>
  <c r="M158" i="40"/>
  <c r="J158" i="40"/>
  <c r="N158" i="40"/>
  <c r="M157" i="40"/>
  <c r="J157" i="40"/>
  <c r="N157" i="40"/>
  <c r="M156" i="40"/>
  <c r="J156" i="40"/>
  <c r="N156" i="40"/>
  <c r="M155" i="40"/>
  <c r="J155" i="40"/>
  <c r="N155" i="40"/>
  <c r="M154" i="40"/>
  <c r="J154" i="40"/>
  <c r="N154" i="40"/>
  <c r="M153" i="40"/>
  <c r="J153" i="40"/>
  <c r="N153" i="40"/>
  <c r="M152" i="40"/>
  <c r="J152" i="40"/>
  <c r="N152" i="40"/>
  <c r="M151" i="40"/>
  <c r="J151" i="40"/>
  <c r="N151" i="40"/>
  <c r="M150" i="40"/>
  <c r="J150" i="40"/>
  <c r="N150" i="40"/>
  <c r="M149" i="40"/>
  <c r="J149" i="40"/>
  <c r="N149" i="40"/>
  <c r="M148" i="40"/>
  <c r="J148" i="40"/>
  <c r="N148" i="40"/>
  <c r="M147" i="40"/>
  <c r="J147" i="40"/>
  <c r="N147" i="40"/>
  <c r="M146" i="40"/>
  <c r="J146" i="40"/>
  <c r="N146" i="40"/>
  <c r="M145" i="40"/>
  <c r="J145" i="40"/>
  <c r="N145" i="40"/>
  <c r="M144" i="40"/>
  <c r="J144" i="40"/>
  <c r="N144" i="40"/>
  <c r="M143" i="40"/>
  <c r="J143" i="40"/>
  <c r="N143" i="40"/>
  <c r="M142" i="40"/>
  <c r="J142" i="40"/>
  <c r="N142" i="40"/>
  <c r="M141" i="40"/>
  <c r="J141" i="40"/>
  <c r="N141" i="40"/>
  <c r="M140" i="40"/>
  <c r="J140" i="40"/>
  <c r="N140" i="40"/>
  <c r="M139" i="40"/>
  <c r="J139" i="40"/>
  <c r="N139" i="40"/>
  <c r="M138" i="40"/>
  <c r="J138" i="40"/>
  <c r="N138" i="40"/>
  <c r="M137" i="40"/>
  <c r="J137" i="40"/>
  <c r="N137" i="40"/>
  <c r="M136" i="40"/>
  <c r="J136" i="40"/>
  <c r="N136" i="40"/>
  <c r="M135" i="40"/>
  <c r="J135" i="40"/>
  <c r="N135" i="40"/>
  <c r="M134" i="40"/>
  <c r="J134" i="40"/>
  <c r="N134" i="40"/>
  <c r="M133" i="40"/>
  <c r="J133" i="40"/>
  <c r="N133" i="40"/>
  <c r="M132" i="40"/>
  <c r="J132" i="40"/>
  <c r="N132" i="40"/>
  <c r="M131" i="40"/>
  <c r="J131" i="40"/>
  <c r="N131" i="40"/>
  <c r="M130" i="40"/>
  <c r="J130" i="40"/>
  <c r="N130" i="40"/>
  <c r="M129" i="40"/>
  <c r="J129" i="40"/>
  <c r="N129" i="40"/>
  <c r="M128" i="40"/>
  <c r="J128" i="40"/>
  <c r="N128" i="40"/>
  <c r="M127" i="40"/>
  <c r="J127" i="40"/>
  <c r="N127" i="40"/>
  <c r="M126" i="40"/>
  <c r="J126" i="40"/>
  <c r="N126" i="40"/>
  <c r="M125" i="40"/>
  <c r="J125" i="40"/>
  <c r="N125" i="40"/>
  <c r="M124" i="40"/>
  <c r="J124" i="40"/>
  <c r="N124" i="40"/>
  <c r="M123" i="40"/>
  <c r="J123" i="40"/>
  <c r="N123" i="40"/>
  <c r="M122" i="40"/>
  <c r="J122" i="40"/>
  <c r="N122" i="40"/>
  <c r="M121" i="40"/>
  <c r="J121" i="40"/>
  <c r="N121" i="40"/>
  <c r="M120" i="40"/>
  <c r="J120" i="40"/>
  <c r="N120" i="40"/>
  <c r="M119" i="40"/>
  <c r="J119" i="40"/>
  <c r="N119" i="40"/>
  <c r="M118" i="40"/>
  <c r="J118" i="40"/>
  <c r="N118" i="40"/>
  <c r="M117" i="40"/>
  <c r="J117" i="40"/>
  <c r="N117" i="40"/>
  <c r="M116" i="40"/>
  <c r="J116" i="40"/>
  <c r="N116" i="40"/>
  <c r="M115" i="40"/>
  <c r="J115" i="40"/>
  <c r="N115" i="40"/>
  <c r="M114" i="40"/>
  <c r="J114" i="40"/>
  <c r="N114" i="40"/>
  <c r="M113" i="40"/>
  <c r="J113" i="40"/>
  <c r="N113" i="40"/>
  <c r="M112" i="40"/>
  <c r="J112" i="40"/>
  <c r="N112" i="40"/>
  <c r="M111" i="40"/>
  <c r="J111" i="40"/>
  <c r="N111" i="40"/>
  <c r="M110" i="40"/>
  <c r="J110" i="40"/>
  <c r="N110" i="40"/>
  <c r="M109" i="40"/>
  <c r="J109" i="40"/>
  <c r="N109" i="40"/>
  <c r="M108" i="40"/>
  <c r="J108" i="40"/>
  <c r="N108" i="40"/>
  <c r="M107" i="40"/>
  <c r="J107" i="40"/>
  <c r="N107" i="40"/>
  <c r="M106" i="40"/>
  <c r="J106" i="40"/>
  <c r="N106" i="40"/>
  <c r="M105" i="40"/>
  <c r="J105" i="40"/>
  <c r="N105" i="40"/>
  <c r="M104" i="40"/>
  <c r="J104" i="40"/>
  <c r="N104" i="40"/>
  <c r="M103" i="40"/>
  <c r="J103" i="40"/>
  <c r="N103" i="40"/>
  <c r="M102" i="40"/>
  <c r="J102" i="40"/>
  <c r="N102" i="40"/>
  <c r="M101" i="40"/>
  <c r="J101" i="40"/>
  <c r="N101" i="40"/>
  <c r="M100" i="40"/>
  <c r="J100" i="40"/>
  <c r="N100" i="40"/>
  <c r="M99" i="40"/>
  <c r="J99" i="40"/>
  <c r="N99" i="40"/>
  <c r="M98" i="40"/>
  <c r="J98" i="40"/>
  <c r="N98" i="40"/>
  <c r="M97" i="40"/>
  <c r="J97" i="40"/>
  <c r="N97" i="40"/>
  <c r="M96" i="40"/>
  <c r="J96" i="40"/>
  <c r="N96" i="40"/>
  <c r="M95" i="40"/>
  <c r="J95" i="40"/>
  <c r="N95" i="40"/>
  <c r="M94" i="40"/>
  <c r="J94" i="40"/>
  <c r="N94" i="40"/>
  <c r="M93" i="40"/>
  <c r="J93" i="40"/>
  <c r="N93" i="40"/>
  <c r="M92" i="40"/>
  <c r="J92" i="40"/>
  <c r="N92" i="40"/>
  <c r="M91" i="40"/>
  <c r="J91" i="40"/>
  <c r="N91" i="40"/>
  <c r="M90" i="40"/>
  <c r="J90" i="40"/>
  <c r="N90" i="40"/>
  <c r="M89" i="40"/>
  <c r="J89" i="40"/>
  <c r="N89" i="40"/>
  <c r="M88" i="40"/>
  <c r="J88" i="40"/>
  <c r="N88" i="40"/>
  <c r="M87" i="40"/>
  <c r="J87" i="40"/>
  <c r="N87" i="40"/>
  <c r="M86" i="40"/>
  <c r="J86" i="40"/>
  <c r="N86" i="40"/>
  <c r="M85" i="40"/>
  <c r="J85" i="40"/>
  <c r="N85" i="40"/>
  <c r="M84" i="40"/>
  <c r="J84" i="40"/>
  <c r="N84" i="40"/>
  <c r="M83" i="40"/>
  <c r="J83" i="40"/>
  <c r="N83" i="40"/>
  <c r="M82" i="40"/>
  <c r="J82" i="40"/>
  <c r="N82" i="40"/>
  <c r="M81" i="40"/>
  <c r="J81" i="40"/>
  <c r="N81" i="40"/>
  <c r="M80" i="40"/>
  <c r="J80" i="40"/>
  <c r="N80" i="40"/>
  <c r="M79" i="40"/>
  <c r="J79" i="40"/>
  <c r="N79" i="40"/>
  <c r="M78" i="40"/>
  <c r="J78" i="40"/>
  <c r="N78" i="40"/>
  <c r="M77" i="40"/>
  <c r="J77" i="40"/>
  <c r="N77" i="40"/>
  <c r="M76" i="40"/>
  <c r="J76" i="40"/>
  <c r="N76" i="40"/>
  <c r="M75" i="40"/>
  <c r="J75" i="40"/>
  <c r="N75" i="40"/>
  <c r="M74" i="40"/>
  <c r="J74" i="40"/>
  <c r="N74" i="40"/>
  <c r="M73" i="40"/>
  <c r="J73" i="40"/>
  <c r="N73" i="40"/>
  <c r="M72" i="40"/>
  <c r="J72" i="40"/>
  <c r="N72" i="40"/>
  <c r="M71" i="40"/>
  <c r="J71" i="40"/>
  <c r="N71" i="40"/>
  <c r="M70" i="40"/>
  <c r="J70" i="40"/>
  <c r="N70" i="40"/>
  <c r="M69" i="40"/>
  <c r="J69" i="40"/>
  <c r="N69" i="40"/>
  <c r="M68" i="40"/>
  <c r="J68" i="40"/>
  <c r="N68" i="40"/>
  <c r="M67" i="40"/>
  <c r="J67" i="40"/>
  <c r="N67" i="40"/>
  <c r="M66" i="40"/>
  <c r="J66" i="40"/>
  <c r="N66" i="40"/>
  <c r="M65" i="40"/>
  <c r="J65" i="40"/>
  <c r="N65" i="40"/>
  <c r="M64" i="40"/>
  <c r="J64" i="40"/>
  <c r="N64" i="40"/>
  <c r="M63" i="40"/>
  <c r="J63" i="40"/>
  <c r="N63" i="40"/>
  <c r="M62" i="40"/>
  <c r="J62" i="40"/>
  <c r="N62" i="40"/>
  <c r="M61" i="40"/>
  <c r="J61" i="40"/>
  <c r="N61" i="40"/>
  <c r="M60" i="40"/>
  <c r="J60" i="40"/>
  <c r="N60" i="40"/>
  <c r="M59" i="40"/>
  <c r="J59" i="40"/>
  <c r="N59" i="40"/>
  <c r="M58" i="40"/>
  <c r="J58" i="40"/>
  <c r="N58" i="40"/>
  <c r="M57" i="40"/>
  <c r="J57" i="40"/>
  <c r="N57" i="40"/>
  <c r="M56" i="40"/>
  <c r="J56" i="40"/>
  <c r="N56" i="40"/>
  <c r="M55" i="40"/>
  <c r="J55" i="40"/>
  <c r="N55" i="40"/>
  <c r="M54" i="40"/>
  <c r="J54" i="40"/>
  <c r="N54" i="40"/>
  <c r="M53" i="40"/>
  <c r="J53" i="40"/>
  <c r="N53" i="40"/>
  <c r="M52" i="40"/>
  <c r="J52" i="40"/>
  <c r="N52" i="40"/>
  <c r="M51" i="40"/>
  <c r="J51" i="40"/>
  <c r="N51" i="40"/>
  <c r="M50" i="40"/>
  <c r="J50" i="40"/>
  <c r="N50" i="40"/>
  <c r="M49" i="40"/>
  <c r="J49" i="40"/>
  <c r="N49" i="40"/>
  <c r="M48" i="40"/>
  <c r="J48" i="40"/>
  <c r="N48" i="40"/>
  <c r="M47" i="40"/>
  <c r="J47" i="40"/>
  <c r="N47" i="40"/>
  <c r="M46" i="40"/>
  <c r="J46" i="40"/>
  <c r="N46" i="40"/>
  <c r="M45" i="40"/>
  <c r="J45" i="40"/>
  <c r="N45" i="40"/>
  <c r="M44" i="40"/>
  <c r="J44" i="40"/>
  <c r="N44" i="40"/>
  <c r="M43" i="40"/>
  <c r="J43" i="40"/>
  <c r="N43" i="40"/>
  <c r="M42" i="40"/>
  <c r="J42" i="40"/>
  <c r="N42" i="40"/>
  <c r="M41" i="40"/>
  <c r="J41" i="40"/>
  <c r="N41" i="40"/>
  <c r="M40" i="40"/>
  <c r="J40" i="40"/>
  <c r="N40" i="40"/>
  <c r="M39" i="40"/>
  <c r="J39" i="40"/>
  <c r="N39" i="40"/>
  <c r="M38" i="40"/>
  <c r="J38" i="40"/>
  <c r="N38" i="40"/>
  <c r="M37" i="40"/>
  <c r="J37" i="40"/>
  <c r="N37" i="40"/>
  <c r="M36" i="40"/>
  <c r="J36" i="40"/>
  <c r="N36" i="40"/>
  <c r="M35" i="40"/>
  <c r="J35" i="40"/>
  <c r="N35" i="40"/>
  <c r="M34" i="40"/>
  <c r="J34" i="40"/>
  <c r="N34" i="40"/>
  <c r="M33" i="40"/>
  <c r="J33" i="40"/>
  <c r="N33" i="40"/>
  <c r="M32" i="40"/>
  <c r="J32" i="40"/>
  <c r="N32" i="40"/>
  <c r="M31" i="40"/>
  <c r="J31" i="40"/>
  <c r="N31" i="40"/>
  <c r="M30" i="40"/>
  <c r="J30" i="40"/>
  <c r="N30" i="40"/>
  <c r="M29" i="40"/>
  <c r="J29" i="40"/>
  <c r="N29" i="40"/>
  <c r="M28" i="40"/>
  <c r="J28" i="40"/>
  <c r="N28" i="40"/>
  <c r="M27" i="40"/>
  <c r="J27" i="40"/>
  <c r="N27" i="40"/>
  <c r="M26" i="40"/>
  <c r="J26" i="40"/>
  <c r="N26" i="40"/>
  <c r="M25" i="40"/>
  <c r="J25" i="40"/>
  <c r="N25" i="40"/>
  <c r="M24" i="40"/>
  <c r="J24" i="40"/>
  <c r="N24" i="40"/>
  <c r="M23" i="40"/>
  <c r="J23" i="40"/>
  <c r="N23" i="40"/>
  <c r="M22" i="40"/>
  <c r="J22" i="40"/>
  <c r="N22" i="40"/>
  <c r="M21" i="40"/>
  <c r="J21" i="40"/>
  <c r="N21" i="40"/>
  <c r="M20" i="40"/>
  <c r="J20" i="40"/>
  <c r="N20" i="40"/>
  <c r="M16" i="40"/>
  <c r="J16" i="40"/>
  <c r="N16" i="40"/>
  <c r="M18" i="40"/>
  <c r="J18" i="40"/>
  <c r="N18" i="40"/>
  <c r="M17" i="40"/>
  <c r="J17" i="40"/>
  <c r="N17" i="40"/>
  <c r="M15" i="40"/>
  <c r="J15" i="40"/>
  <c r="N15" i="40"/>
  <c r="M11" i="40"/>
  <c r="J11" i="40"/>
  <c r="N11" i="40"/>
  <c r="M19" i="40"/>
  <c r="J19" i="40"/>
  <c r="N19" i="40"/>
  <c r="M14" i="40"/>
  <c r="J14" i="40"/>
  <c r="N14" i="40"/>
  <c r="M12" i="40"/>
  <c r="J12" i="40"/>
  <c r="N12" i="40"/>
  <c r="M9" i="40"/>
  <c r="J9" i="40"/>
  <c r="N9" i="40"/>
  <c r="M10" i="40"/>
  <c r="J10" i="40"/>
  <c r="N10" i="40"/>
  <c r="M13" i="40"/>
  <c r="J13" i="40"/>
  <c r="N13" i="40"/>
  <c r="M7" i="40"/>
  <c r="J7" i="40"/>
  <c r="N7" i="40"/>
  <c r="M8" i="40"/>
  <c r="J8" i="40"/>
  <c r="N8" i="40"/>
  <c r="M6" i="40"/>
  <c r="J6" i="40"/>
  <c r="N6" i="40"/>
  <c r="M5" i="40"/>
  <c r="J5" i="40"/>
  <c r="N5" i="40"/>
  <c r="M4" i="40"/>
  <c r="J4" i="40"/>
  <c r="N4" i="40"/>
  <c r="E1" i="40"/>
  <c r="N230" i="37"/>
  <c r="M230" i="37"/>
  <c r="L230" i="37"/>
  <c r="M229" i="37"/>
  <c r="J229" i="37"/>
  <c r="M228" i="37"/>
  <c r="J228" i="37"/>
  <c r="M227" i="37"/>
  <c r="J227" i="37"/>
  <c r="M226" i="37"/>
  <c r="J226" i="37"/>
  <c r="M225" i="37"/>
  <c r="J225" i="37"/>
  <c r="M224" i="37"/>
  <c r="J224" i="37"/>
  <c r="M223" i="37"/>
  <c r="J223" i="37"/>
  <c r="M222" i="37"/>
  <c r="J222" i="37"/>
  <c r="M221" i="37"/>
  <c r="J221" i="37"/>
  <c r="M220" i="37"/>
  <c r="J220" i="37"/>
  <c r="M219" i="37"/>
  <c r="J219" i="37"/>
  <c r="M218" i="37"/>
  <c r="J218" i="37"/>
  <c r="M217" i="37"/>
  <c r="J217" i="37"/>
  <c r="M216" i="37"/>
  <c r="J216" i="37"/>
  <c r="M215" i="37"/>
  <c r="J215" i="37"/>
  <c r="M214" i="37"/>
  <c r="J214" i="37"/>
  <c r="M213" i="37"/>
  <c r="J213" i="37"/>
  <c r="M212" i="37"/>
  <c r="J212" i="37"/>
  <c r="M211" i="37"/>
  <c r="J211" i="37"/>
  <c r="M210" i="37"/>
  <c r="J210" i="37"/>
  <c r="M209" i="37"/>
  <c r="J209" i="37"/>
  <c r="M208" i="37"/>
  <c r="J208" i="37"/>
  <c r="M207" i="37"/>
  <c r="J207" i="37"/>
  <c r="M206" i="37"/>
  <c r="J206" i="37"/>
  <c r="M205" i="37"/>
  <c r="J205" i="37"/>
  <c r="M204" i="37"/>
  <c r="J204" i="37"/>
  <c r="M203" i="37"/>
  <c r="J203" i="37"/>
  <c r="M202" i="37"/>
  <c r="J202" i="37"/>
  <c r="M201" i="37"/>
  <c r="J201" i="37"/>
  <c r="M200" i="37"/>
  <c r="J200" i="37"/>
  <c r="M199" i="37"/>
  <c r="J199" i="37"/>
  <c r="M198" i="37"/>
  <c r="J198" i="37"/>
  <c r="M197" i="37"/>
  <c r="J197" i="37"/>
  <c r="M196" i="37"/>
  <c r="J196" i="37"/>
  <c r="M195" i="37"/>
  <c r="J195" i="37"/>
  <c r="M194" i="37"/>
  <c r="J194" i="37"/>
  <c r="M193" i="37"/>
  <c r="J193" i="37"/>
  <c r="M192" i="37"/>
  <c r="J192" i="37"/>
  <c r="M191" i="37"/>
  <c r="J191" i="37"/>
  <c r="M190" i="37"/>
  <c r="J190" i="37"/>
  <c r="M189" i="37"/>
  <c r="J189" i="37"/>
  <c r="M188" i="37"/>
  <c r="J188" i="37"/>
  <c r="M187" i="37"/>
  <c r="J187" i="37"/>
  <c r="M186" i="37"/>
  <c r="J186" i="37"/>
  <c r="M185" i="37"/>
  <c r="J185" i="37"/>
  <c r="M184" i="37"/>
  <c r="J184" i="37"/>
  <c r="M183" i="37"/>
  <c r="J183" i="37"/>
  <c r="M182" i="37"/>
  <c r="J182" i="37"/>
  <c r="M181" i="37"/>
  <c r="J181" i="37"/>
  <c r="M180" i="37"/>
  <c r="J180" i="37"/>
  <c r="M179" i="37"/>
  <c r="J179" i="37"/>
  <c r="M178" i="37"/>
  <c r="J178" i="37"/>
  <c r="M177" i="37"/>
  <c r="J177" i="37"/>
  <c r="M176" i="37"/>
  <c r="J176" i="37"/>
  <c r="M175" i="37"/>
  <c r="J175" i="37"/>
  <c r="M174" i="37"/>
  <c r="J174" i="37"/>
  <c r="M173" i="37"/>
  <c r="J173" i="37"/>
  <c r="M172" i="37"/>
  <c r="J172" i="37"/>
  <c r="M171" i="37"/>
  <c r="J171" i="37"/>
  <c r="M170" i="37"/>
  <c r="J170" i="37"/>
  <c r="M169" i="37"/>
  <c r="J169" i="37"/>
  <c r="M168" i="37"/>
  <c r="J168" i="37"/>
  <c r="M167" i="37"/>
  <c r="J167" i="37"/>
  <c r="M166" i="37"/>
  <c r="J166" i="37"/>
  <c r="M165" i="37"/>
  <c r="J165" i="37"/>
  <c r="M164" i="37"/>
  <c r="J164" i="37"/>
  <c r="M163" i="37"/>
  <c r="J163" i="37"/>
  <c r="M162" i="37"/>
  <c r="J162" i="37"/>
  <c r="M161" i="37"/>
  <c r="J161" i="37"/>
  <c r="M160" i="37"/>
  <c r="J160" i="37"/>
  <c r="M159" i="37"/>
  <c r="J159" i="37"/>
  <c r="M158" i="37"/>
  <c r="J158" i="37"/>
  <c r="M157" i="37"/>
  <c r="J157" i="37"/>
  <c r="M156" i="37"/>
  <c r="J156" i="37"/>
  <c r="M155" i="37"/>
  <c r="J155" i="37"/>
  <c r="M154" i="37"/>
  <c r="J154" i="37"/>
  <c r="M153" i="37"/>
  <c r="J153" i="37"/>
  <c r="M152" i="37"/>
  <c r="J152" i="37"/>
  <c r="M151" i="37"/>
  <c r="J151" i="37"/>
  <c r="K151" i="37"/>
  <c r="L151" i="37"/>
  <c r="M150" i="37"/>
  <c r="J150" i="37"/>
  <c r="K150" i="37"/>
  <c r="L150" i="37"/>
  <c r="M149" i="37"/>
  <c r="J149" i="37"/>
  <c r="K149" i="37"/>
  <c r="L149" i="37"/>
  <c r="M148" i="37"/>
  <c r="J148" i="37"/>
  <c r="K148" i="37"/>
  <c r="L148" i="37"/>
  <c r="M147" i="37"/>
  <c r="J147" i="37"/>
  <c r="K147" i="37"/>
  <c r="L147" i="37"/>
  <c r="M146" i="37"/>
  <c r="J146" i="37"/>
  <c r="K146" i="37"/>
  <c r="L146" i="37"/>
  <c r="M145" i="37"/>
  <c r="J145" i="37"/>
  <c r="K145" i="37"/>
  <c r="L145" i="37"/>
  <c r="M144" i="37"/>
  <c r="J144" i="37"/>
  <c r="K144" i="37"/>
  <c r="L144" i="37"/>
  <c r="M143" i="37"/>
  <c r="J143" i="37"/>
  <c r="K143" i="37"/>
  <c r="L143" i="37"/>
  <c r="M142" i="37"/>
  <c r="J142" i="37"/>
  <c r="K142" i="37"/>
  <c r="L142" i="37"/>
  <c r="M141" i="37"/>
  <c r="J141" i="37"/>
  <c r="K141" i="37"/>
  <c r="L141" i="37"/>
  <c r="M140" i="37"/>
  <c r="J140" i="37"/>
  <c r="K140" i="37"/>
  <c r="L140" i="37"/>
  <c r="M139" i="37"/>
  <c r="J139" i="37"/>
  <c r="K139" i="37"/>
  <c r="L139" i="37"/>
  <c r="M138" i="37"/>
  <c r="J138" i="37"/>
  <c r="K138" i="37"/>
  <c r="L138" i="37"/>
  <c r="M137" i="37"/>
  <c r="J137" i="37"/>
  <c r="K137" i="37"/>
  <c r="L137" i="37"/>
  <c r="M136" i="37"/>
  <c r="J136" i="37"/>
  <c r="K136" i="37"/>
  <c r="L136" i="37"/>
  <c r="M135" i="37"/>
  <c r="J135" i="37"/>
  <c r="K135" i="37"/>
  <c r="L135" i="37"/>
  <c r="M134" i="37"/>
  <c r="J134" i="37"/>
  <c r="K134" i="37"/>
  <c r="L134" i="37"/>
  <c r="M133" i="37"/>
  <c r="J133" i="37"/>
  <c r="K133" i="37"/>
  <c r="L133" i="37"/>
  <c r="M132" i="37"/>
  <c r="J132" i="37"/>
  <c r="K132" i="37"/>
  <c r="L132" i="37"/>
  <c r="M131" i="37"/>
  <c r="J131" i="37"/>
  <c r="K131" i="37"/>
  <c r="L131" i="37"/>
  <c r="M130" i="37"/>
  <c r="J130" i="37"/>
  <c r="K130" i="37"/>
  <c r="L130" i="37"/>
  <c r="M129" i="37"/>
  <c r="J129" i="37"/>
  <c r="K129" i="37"/>
  <c r="L129" i="37"/>
  <c r="M128" i="37"/>
  <c r="J128" i="37"/>
  <c r="K128" i="37"/>
  <c r="L128" i="37"/>
  <c r="M127" i="37"/>
  <c r="J127" i="37"/>
  <c r="K127" i="37"/>
  <c r="L127" i="37"/>
  <c r="M126" i="37"/>
  <c r="J126" i="37"/>
  <c r="K126" i="37"/>
  <c r="L126" i="37"/>
  <c r="M125" i="37"/>
  <c r="J125" i="37"/>
  <c r="K125" i="37"/>
  <c r="L125" i="37"/>
  <c r="M124" i="37"/>
  <c r="J124" i="37"/>
  <c r="K124" i="37"/>
  <c r="L124" i="37"/>
  <c r="M123" i="37"/>
  <c r="J123" i="37"/>
  <c r="K123" i="37"/>
  <c r="L123" i="37"/>
  <c r="M122" i="37"/>
  <c r="J122" i="37"/>
  <c r="K122" i="37"/>
  <c r="L122" i="37"/>
  <c r="M121" i="37"/>
  <c r="J121" i="37"/>
  <c r="K121" i="37"/>
  <c r="L121" i="37"/>
  <c r="M120" i="37"/>
  <c r="J120" i="37"/>
  <c r="K120" i="37"/>
  <c r="L120" i="37"/>
  <c r="M119" i="37"/>
  <c r="J119" i="37"/>
  <c r="K119" i="37"/>
  <c r="L119" i="37"/>
  <c r="M118" i="37"/>
  <c r="J118" i="37"/>
  <c r="K118" i="37"/>
  <c r="L118" i="37"/>
  <c r="M117" i="37"/>
  <c r="J117" i="37"/>
  <c r="K117" i="37"/>
  <c r="L117" i="37"/>
  <c r="M116" i="37"/>
  <c r="J116" i="37"/>
  <c r="K116" i="37"/>
  <c r="L116" i="37"/>
  <c r="M115" i="37"/>
  <c r="J115" i="37"/>
  <c r="K115" i="37"/>
  <c r="L115" i="37"/>
  <c r="M114" i="37"/>
  <c r="J114" i="37"/>
  <c r="K114" i="37"/>
  <c r="L114" i="37"/>
  <c r="M113" i="37"/>
  <c r="J113" i="37"/>
  <c r="K113" i="37"/>
  <c r="L113" i="37"/>
  <c r="M112" i="37"/>
  <c r="J112" i="37"/>
  <c r="K112" i="37"/>
  <c r="L112" i="37"/>
  <c r="M111" i="37"/>
  <c r="J111" i="37"/>
  <c r="K111" i="37"/>
  <c r="L111" i="37"/>
  <c r="M110" i="37"/>
  <c r="J110" i="37"/>
  <c r="K110" i="37"/>
  <c r="L110" i="37"/>
  <c r="M109" i="37"/>
  <c r="J109" i="37"/>
  <c r="K109" i="37"/>
  <c r="L109" i="37"/>
  <c r="M108" i="37"/>
  <c r="J108" i="37"/>
  <c r="K108" i="37"/>
  <c r="L108" i="37"/>
  <c r="M107" i="37"/>
  <c r="J107" i="37"/>
  <c r="K107" i="37"/>
  <c r="L107" i="37"/>
  <c r="M106" i="37"/>
  <c r="J106" i="37"/>
  <c r="K106" i="37"/>
  <c r="L106" i="37"/>
  <c r="M105" i="37"/>
  <c r="J105" i="37"/>
  <c r="K105" i="37"/>
  <c r="L105" i="37"/>
  <c r="M104" i="37"/>
  <c r="J104" i="37"/>
  <c r="K104" i="37"/>
  <c r="L104" i="37"/>
  <c r="M103" i="37"/>
  <c r="J103" i="37"/>
  <c r="K103" i="37"/>
  <c r="L103" i="37"/>
  <c r="M102" i="37"/>
  <c r="J102" i="37"/>
  <c r="K102" i="37"/>
  <c r="L102" i="37"/>
  <c r="M101" i="37"/>
  <c r="J101" i="37"/>
  <c r="K101" i="37"/>
  <c r="L101" i="37"/>
  <c r="M100" i="37"/>
  <c r="J100" i="37"/>
  <c r="K100" i="37"/>
  <c r="L100" i="37"/>
  <c r="M99" i="37"/>
  <c r="J99" i="37"/>
  <c r="K99" i="37"/>
  <c r="L99" i="37"/>
  <c r="M98" i="37"/>
  <c r="J98" i="37"/>
  <c r="K98" i="37"/>
  <c r="L98" i="37"/>
  <c r="M97" i="37"/>
  <c r="J97" i="37"/>
  <c r="K97" i="37"/>
  <c r="L97" i="37"/>
  <c r="M96" i="37"/>
  <c r="J96" i="37"/>
  <c r="K96" i="37"/>
  <c r="L96" i="37"/>
  <c r="M95" i="37"/>
  <c r="J95" i="37"/>
  <c r="K95" i="37"/>
  <c r="L95" i="37"/>
  <c r="M94" i="37"/>
  <c r="J94" i="37"/>
  <c r="K94" i="37"/>
  <c r="L94" i="37"/>
  <c r="M93" i="37"/>
  <c r="J93" i="37"/>
  <c r="K93" i="37"/>
  <c r="L93" i="37"/>
  <c r="M92" i="37"/>
  <c r="J92" i="37"/>
  <c r="K92" i="37"/>
  <c r="L92" i="37"/>
  <c r="M91" i="37"/>
  <c r="J91" i="37"/>
  <c r="K91" i="37"/>
  <c r="L91" i="37"/>
  <c r="M90" i="37"/>
  <c r="J90" i="37"/>
  <c r="K90" i="37"/>
  <c r="L90" i="37"/>
  <c r="M89" i="37"/>
  <c r="J89" i="37"/>
  <c r="K89" i="37"/>
  <c r="L89" i="37"/>
  <c r="M88" i="37"/>
  <c r="J88" i="37"/>
  <c r="K88" i="37"/>
  <c r="L88" i="37"/>
  <c r="M87" i="37"/>
  <c r="J87" i="37"/>
  <c r="K87" i="37"/>
  <c r="L87" i="37"/>
  <c r="M86" i="37"/>
  <c r="J86" i="37"/>
  <c r="K86" i="37"/>
  <c r="L86" i="37"/>
  <c r="M85" i="37"/>
  <c r="J85" i="37"/>
  <c r="N85" i="37"/>
  <c r="M84" i="37"/>
  <c r="J84" i="37"/>
  <c r="N84" i="37"/>
  <c r="M83" i="37"/>
  <c r="J83" i="37"/>
  <c r="N83" i="37"/>
  <c r="M82" i="37"/>
  <c r="J82" i="37"/>
  <c r="N82" i="37"/>
  <c r="M81" i="37"/>
  <c r="J81" i="37"/>
  <c r="N81" i="37"/>
  <c r="M80" i="37"/>
  <c r="J80" i="37"/>
  <c r="N80" i="37"/>
  <c r="M79" i="37"/>
  <c r="J79" i="37"/>
  <c r="N79" i="37"/>
  <c r="M78" i="37"/>
  <c r="J78" i="37"/>
  <c r="N78" i="37"/>
  <c r="M77" i="37"/>
  <c r="J77" i="37"/>
  <c r="N77" i="37"/>
  <c r="M76" i="37"/>
  <c r="J76" i="37"/>
  <c r="N76" i="37"/>
  <c r="M75" i="37"/>
  <c r="J75" i="37"/>
  <c r="N75" i="37"/>
  <c r="M74" i="37"/>
  <c r="J74" i="37"/>
  <c r="N74" i="37"/>
  <c r="M73" i="37"/>
  <c r="J73" i="37"/>
  <c r="N73" i="37"/>
  <c r="M72" i="37"/>
  <c r="J72" i="37"/>
  <c r="N72" i="37"/>
  <c r="M71" i="37"/>
  <c r="J71" i="37"/>
  <c r="N71" i="37"/>
  <c r="M70" i="37"/>
  <c r="J70" i="37"/>
  <c r="N70" i="37"/>
  <c r="M69" i="37"/>
  <c r="J69" i="37"/>
  <c r="N69" i="37"/>
  <c r="M68" i="37"/>
  <c r="J68" i="37"/>
  <c r="N68" i="37"/>
  <c r="M67" i="37"/>
  <c r="J67" i="37"/>
  <c r="N67" i="37"/>
  <c r="M66" i="37"/>
  <c r="J66" i="37"/>
  <c r="N66" i="37"/>
  <c r="M65" i="37"/>
  <c r="J65" i="37"/>
  <c r="N65" i="37"/>
  <c r="M64" i="37"/>
  <c r="J64" i="37"/>
  <c r="N64" i="37"/>
  <c r="M63" i="37"/>
  <c r="J63" i="37"/>
  <c r="N63" i="37"/>
  <c r="M62" i="37"/>
  <c r="J62" i="37"/>
  <c r="N62" i="37"/>
  <c r="M61" i="37"/>
  <c r="J61" i="37"/>
  <c r="N61" i="37"/>
  <c r="M60" i="37"/>
  <c r="J60" i="37"/>
  <c r="N60" i="37"/>
  <c r="M59" i="37"/>
  <c r="J59" i="37"/>
  <c r="N59" i="37"/>
  <c r="M58" i="37"/>
  <c r="J58" i="37"/>
  <c r="N58" i="37"/>
  <c r="M57" i="37"/>
  <c r="J57" i="37"/>
  <c r="N57" i="37"/>
  <c r="M56" i="37"/>
  <c r="J56" i="37"/>
  <c r="N56" i="37"/>
  <c r="M55" i="37"/>
  <c r="J55" i="37"/>
  <c r="N55" i="37"/>
  <c r="M54" i="37"/>
  <c r="J54" i="37"/>
  <c r="N54" i="37"/>
  <c r="M53" i="37"/>
  <c r="J53" i="37"/>
  <c r="N53" i="37"/>
  <c r="M52" i="37"/>
  <c r="J52" i="37"/>
  <c r="N52" i="37"/>
  <c r="M51" i="37"/>
  <c r="J51" i="37"/>
  <c r="N51" i="37"/>
  <c r="M50" i="37"/>
  <c r="J50" i="37"/>
  <c r="N50" i="37"/>
  <c r="M49" i="37"/>
  <c r="J49" i="37"/>
  <c r="N49" i="37"/>
  <c r="M48" i="37"/>
  <c r="J48" i="37"/>
  <c r="N48" i="37"/>
  <c r="M47" i="37"/>
  <c r="J47" i="37"/>
  <c r="N47" i="37"/>
  <c r="M46" i="37"/>
  <c r="J46" i="37"/>
  <c r="N46" i="37"/>
  <c r="M45" i="37"/>
  <c r="J45" i="37"/>
  <c r="N45" i="37"/>
  <c r="M44" i="37"/>
  <c r="J44" i="37"/>
  <c r="N44" i="37"/>
  <c r="M43" i="37"/>
  <c r="J43" i="37"/>
  <c r="N43" i="37"/>
  <c r="M42" i="37"/>
  <c r="J42" i="37"/>
  <c r="N42" i="37"/>
  <c r="M41" i="37"/>
  <c r="J41" i="37"/>
  <c r="N41" i="37"/>
  <c r="M40" i="37"/>
  <c r="J40" i="37"/>
  <c r="N40" i="37"/>
  <c r="M39" i="37"/>
  <c r="J39" i="37"/>
  <c r="N39" i="37"/>
  <c r="M38" i="37"/>
  <c r="J38" i="37"/>
  <c r="N38" i="37"/>
  <c r="M37" i="37"/>
  <c r="J37" i="37"/>
  <c r="N37" i="37"/>
  <c r="M36" i="37"/>
  <c r="J36" i="37"/>
  <c r="N36" i="37"/>
  <c r="M35" i="37"/>
  <c r="J35" i="37"/>
  <c r="N35" i="37"/>
  <c r="M34" i="37"/>
  <c r="J34" i="37"/>
  <c r="N34" i="37"/>
  <c r="M33" i="37"/>
  <c r="J33" i="37"/>
  <c r="N33" i="37"/>
  <c r="M32" i="37"/>
  <c r="J32" i="37"/>
  <c r="N32" i="37"/>
  <c r="M31" i="37"/>
  <c r="J31" i="37"/>
  <c r="N31" i="37"/>
  <c r="M30" i="37"/>
  <c r="J30" i="37"/>
  <c r="N30" i="37"/>
  <c r="M29" i="37"/>
  <c r="J29" i="37"/>
  <c r="N29" i="37"/>
  <c r="M28" i="37"/>
  <c r="J28" i="37"/>
  <c r="N28" i="37"/>
  <c r="M27" i="37"/>
  <c r="J27" i="37"/>
  <c r="N27" i="37"/>
  <c r="M26" i="37"/>
  <c r="J26" i="37"/>
  <c r="N26" i="37"/>
  <c r="M25" i="37"/>
  <c r="J25" i="37"/>
  <c r="N25" i="37"/>
  <c r="M24" i="37"/>
  <c r="J24" i="37"/>
  <c r="N24" i="37"/>
  <c r="M23" i="37"/>
  <c r="J23" i="37"/>
  <c r="N23" i="37"/>
  <c r="M22" i="37"/>
  <c r="J22" i="37"/>
  <c r="N22" i="37"/>
  <c r="M19" i="37"/>
  <c r="J19" i="37"/>
  <c r="N19" i="37"/>
  <c r="M21" i="37"/>
  <c r="J21" i="37"/>
  <c r="N21" i="37"/>
  <c r="M20" i="37"/>
  <c r="J20" i="37"/>
  <c r="N20" i="37"/>
  <c r="M16" i="37"/>
  <c r="J16" i="37"/>
  <c r="N16" i="37"/>
  <c r="M15" i="37"/>
  <c r="J15" i="37"/>
  <c r="N15" i="37"/>
  <c r="M10" i="37"/>
  <c r="J10" i="37"/>
  <c r="N10" i="37"/>
  <c r="J14" i="37"/>
  <c r="N14" i="37"/>
  <c r="M18" i="37"/>
  <c r="J18" i="37"/>
  <c r="N18" i="37"/>
  <c r="M17" i="37"/>
  <c r="J17" i="37"/>
  <c r="N17" i="37"/>
  <c r="M11" i="37"/>
  <c r="J11" i="37"/>
  <c r="N11" i="37"/>
  <c r="M13" i="37"/>
  <c r="J13" i="37"/>
  <c r="N13" i="37"/>
  <c r="M9" i="37"/>
  <c r="J9" i="37"/>
  <c r="N9" i="37"/>
  <c r="M8" i="37"/>
  <c r="J8" i="37"/>
  <c r="N8" i="37"/>
  <c r="M12" i="37"/>
  <c r="J12" i="37"/>
  <c r="N12" i="37"/>
  <c r="M7" i="37"/>
  <c r="J7" i="37"/>
  <c r="N7" i="37"/>
  <c r="M6" i="37"/>
  <c r="J6" i="37"/>
  <c r="N6" i="37"/>
  <c r="M4" i="37"/>
  <c r="J4" i="37"/>
  <c r="N4" i="37"/>
  <c r="M5" i="37"/>
  <c r="J5" i="37"/>
  <c r="N5" i="37"/>
  <c r="E1" i="37"/>
  <c r="L236" i="36"/>
  <c r="M235" i="36"/>
  <c r="M234" i="36"/>
  <c r="M233" i="36"/>
  <c r="M232" i="36"/>
  <c r="M231" i="36"/>
  <c r="M230" i="36"/>
  <c r="M229" i="36"/>
  <c r="M228" i="36"/>
  <c r="M227" i="36"/>
  <c r="M226" i="36"/>
  <c r="M225" i="36"/>
  <c r="M224" i="36"/>
  <c r="M223" i="36"/>
  <c r="M222" i="36"/>
  <c r="M221" i="36"/>
  <c r="M220" i="36"/>
  <c r="M219" i="36"/>
  <c r="M218" i="36"/>
  <c r="M217" i="36"/>
  <c r="M216" i="36"/>
  <c r="M215" i="36"/>
  <c r="M214" i="36"/>
  <c r="M213" i="36"/>
  <c r="M212" i="36"/>
  <c r="M211" i="36"/>
  <c r="M210" i="36"/>
  <c r="M209" i="36"/>
  <c r="M208" i="36"/>
  <c r="M207" i="36"/>
  <c r="M206" i="36"/>
  <c r="M205" i="36"/>
  <c r="M204" i="36"/>
  <c r="M203" i="36"/>
  <c r="M202" i="36"/>
  <c r="M201" i="36"/>
  <c r="M200" i="36"/>
  <c r="M199" i="36"/>
  <c r="M198" i="36"/>
  <c r="M197" i="36"/>
  <c r="M196" i="36"/>
  <c r="M195" i="36"/>
  <c r="M194" i="36"/>
  <c r="M193" i="36"/>
  <c r="M192" i="36"/>
  <c r="M191" i="36"/>
  <c r="M190" i="36"/>
  <c r="M189" i="36"/>
  <c r="M188" i="36"/>
  <c r="M187" i="36"/>
  <c r="M186" i="36"/>
  <c r="M185" i="36"/>
  <c r="M184" i="36"/>
  <c r="M183" i="36"/>
  <c r="M182" i="36"/>
  <c r="M181" i="36"/>
  <c r="M180" i="36"/>
  <c r="M179" i="36"/>
  <c r="M178" i="36"/>
  <c r="M177" i="36"/>
  <c r="M176" i="36"/>
  <c r="M175" i="36"/>
  <c r="M174" i="36"/>
  <c r="M173" i="36"/>
  <c r="M172" i="36"/>
  <c r="M171" i="36"/>
  <c r="M170" i="36"/>
  <c r="M169" i="36"/>
  <c r="M168" i="36"/>
  <c r="M167" i="36"/>
  <c r="M166" i="36"/>
  <c r="M165" i="36"/>
  <c r="M164" i="36"/>
  <c r="M163" i="36"/>
  <c r="M162" i="36"/>
  <c r="M161" i="36"/>
  <c r="M160" i="36"/>
  <c r="M159" i="36"/>
  <c r="M158" i="36"/>
  <c r="M157" i="36"/>
  <c r="M156" i="36"/>
  <c r="M155" i="36"/>
  <c r="M154" i="36"/>
  <c r="M153" i="36"/>
  <c r="M152" i="36"/>
  <c r="M151" i="36"/>
  <c r="M150" i="36"/>
  <c r="M149" i="36"/>
  <c r="M148" i="36"/>
  <c r="M147" i="36"/>
  <c r="M146" i="36"/>
  <c r="M145" i="36"/>
  <c r="M144" i="36"/>
  <c r="M143" i="36"/>
  <c r="M142" i="36"/>
  <c r="M141" i="36"/>
  <c r="M140" i="36"/>
  <c r="M139" i="36"/>
  <c r="M138" i="36"/>
  <c r="M137" i="36"/>
  <c r="M136" i="36"/>
  <c r="M135" i="36"/>
  <c r="M134" i="36"/>
  <c r="M133" i="36"/>
  <c r="M132" i="36"/>
  <c r="M131" i="36"/>
  <c r="M130" i="36"/>
  <c r="M129" i="36"/>
  <c r="M128" i="36"/>
  <c r="M127" i="36"/>
  <c r="M126" i="36"/>
  <c r="M125" i="36"/>
  <c r="M124" i="36"/>
  <c r="M123" i="36"/>
  <c r="M122" i="36"/>
  <c r="M121" i="36"/>
  <c r="M120" i="36"/>
  <c r="M119" i="36"/>
  <c r="M118" i="36"/>
  <c r="M117" i="36"/>
  <c r="M116" i="36"/>
  <c r="M115" i="36"/>
  <c r="M114" i="36"/>
  <c r="M113" i="36"/>
  <c r="M112" i="36"/>
  <c r="M111" i="36"/>
  <c r="M110" i="36"/>
  <c r="M109" i="36"/>
  <c r="M108" i="36"/>
  <c r="M107" i="36"/>
  <c r="M106" i="36"/>
  <c r="M105" i="36"/>
  <c r="M104" i="36"/>
  <c r="M103" i="36"/>
  <c r="M102" i="36"/>
  <c r="M101" i="36"/>
  <c r="M100" i="36"/>
  <c r="M99" i="36"/>
  <c r="M98" i="36"/>
  <c r="M97" i="36"/>
  <c r="M96" i="36"/>
  <c r="M95" i="36"/>
  <c r="M94" i="36"/>
  <c r="M93" i="36"/>
  <c r="M92" i="36"/>
  <c r="M91" i="36"/>
  <c r="M90" i="36"/>
  <c r="M89" i="36"/>
  <c r="M88" i="36"/>
  <c r="M87" i="36"/>
  <c r="M86" i="36"/>
  <c r="M85" i="36"/>
  <c r="M84" i="36"/>
  <c r="M83" i="36"/>
  <c r="M82" i="36"/>
  <c r="M81" i="36"/>
  <c r="M80" i="36"/>
  <c r="M79" i="36"/>
  <c r="M78" i="36"/>
  <c r="M77" i="36"/>
  <c r="M76" i="36"/>
  <c r="M75" i="36"/>
  <c r="M74" i="36"/>
  <c r="M73" i="36"/>
  <c r="M72" i="36"/>
  <c r="M71" i="36"/>
  <c r="M66" i="36"/>
  <c r="M65" i="36"/>
  <c r="M62" i="36"/>
  <c r="M58" i="36"/>
  <c r="M57" i="36"/>
  <c r="M56" i="36"/>
  <c r="M35" i="36"/>
  <c r="M52" i="36"/>
  <c r="M53" i="36"/>
  <c r="M47" i="36"/>
  <c r="M50" i="36"/>
  <c r="M36" i="36"/>
  <c r="M33" i="36"/>
  <c r="M45" i="36"/>
  <c r="M30" i="36"/>
  <c r="M4" i="36"/>
  <c r="E1" i="36"/>
  <c r="M230" i="35"/>
  <c r="J230" i="35"/>
  <c r="M229" i="35"/>
  <c r="J229" i="35"/>
  <c r="N229" i="35"/>
  <c r="M228" i="35"/>
  <c r="J228" i="35"/>
  <c r="M227" i="35"/>
  <c r="J227" i="35"/>
  <c r="N227" i="35"/>
  <c r="M226" i="35"/>
  <c r="J226" i="35"/>
  <c r="M225" i="35"/>
  <c r="J225" i="35"/>
  <c r="N225" i="35"/>
  <c r="M224" i="35"/>
  <c r="J224" i="35"/>
  <c r="M223" i="35"/>
  <c r="J223" i="35"/>
  <c r="N223" i="35"/>
  <c r="M222" i="35"/>
  <c r="J222" i="35"/>
  <c r="M221" i="35"/>
  <c r="J221" i="35"/>
  <c r="N221" i="35"/>
  <c r="M220" i="35"/>
  <c r="J220" i="35"/>
  <c r="M219" i="35"/>
  <c r="J219" i="35"/>
  <c r="N219" i="35"/>
  <c r="M218" i="35"/>
  <c r="J218" i="35"/>
  <c r="M217" i="35"/>
  <c r="J217" i="35"/>
  <c r="N217" i="35"/>
  <c r="M216" i="35"/>
  <c r="J216" i="35"/>
  <c r="M215" i="35"/>
  <c r="J215" i="35"/>
  <c r="N215" i="35"/>
  <c r="M214" i="35"/>
  <c r="J214" i="35"/>
  <c r="M213" i="35"/>
  <c r="J213" i="35"/>
  <c r="N213" i="35"/>
  <c r="M212" i="35"/>
  <c r="J212" i="35"/>
  <c r="M211" i="35"/>
  <c r="J211" i="35"/>
  <c r="N211" i="35"/>
  <c r="M210" i="35"/>
  <c r="J210" i="35"/>
  <c r="M209" i="35"/>
  <c r="J209" i="35"/>
  <c r="N209" i="35"/>
  <c r="M208" i="35"/>
  <c r="J208" i="35"/>
  <c r="M207" i="35"/>
  <c r="J207" i="35"/>
  <c r="N207" i="35"/>
  <c r="M206" i="35"/>
  <c r="J206" i="35"/>
  <c r="M205" i="35"/>
  <c r="J205" i="35"/>
  <c r="N205" i="35"/>
  <c r="M204" i="35"/>
  <c r="J204" i="35"/>
  <c r="M203" i="35"/>
  <c r="J203" i="35"/>
  <c r="N203" i="35"/>
  <c r="M202" i="35"/>
  <c r="J202" i="35"/>
  <c r="M201" i="35"/>
  <c r="J201" i="35"/>
  <c r="N201" i="35"/>
  <c r="M200" i="35"/>
  <c r="J200" i="35"/>
  <c r="M199" i="35"/>
  <c r="J199" i="35"/>
  <c r="N199" i="35"/>
  <c r="M198" i="35"/>
  <c r="J198" i="35"/>
  <c r="M197" i="35"/>
  <c r="J197" i="35"/>
  <c r="N197" i="35"/>
  <c r="M196" i="35"/>
  <c r="J196" i="35"/>
  <c r="M195" i="35"/>
  <c r="J195" i="35"/>
  <c r="N195" i="35"/>
  <c r="M194" i="35"/>
  <c r="J194" i="35"/>
  <c r="M193" i="35"/>
  <c r="J193" i="35"/>
  <c r="N193" i="35"/>
  <c r="M192" i="35"/>
  <c r="J192" i="35"/>
  <c r="M191" i="35"/>
  <c r="J191" i="35"/>
  <c r="N191" i="35"/>
  <c r="M190" i="35"/>
  <c r="J190" i="35"/>
  <c r="M189" i="35"/>
  <c r="J189" i="35"/>
  <c r="N189" i="35"/>
  <c r="M188" i="35"/>
  <c r="J188" i="35"/>
  <c r="M187" i="35"/>
  <c r="J187" i="35"/>
  <c r="N187" i="35"/>
  <c r="M186" i="35"/>
  <c r="J186" i="35"/>
  <c r="M185" i="35"/>
  <c r="J185" i="35"/>
  <c r="N185" i="35"/>
  <c r="M184" i="35"/>
  <c r="J184" i="35"/>
  <c r="M183" i="35"/>
  <c r="J183" i="35"/>
  <c r="N183" i="35"/>
  <c r="M182" i="35"/>
  <c r="J182" i="35"/>
  <c r="M181" i="35"/>
  <c r="J181" i="35"/>
  <c r="N181" i="35"/>
  <c r="M180" i="35"/>
  <c r="J180" i="35"/>
  <c r="M179" i="35"/>
  <c r="J179" i="35"/>
  <c r="N179" i="35"/>
  <c r="M178" i="35"/>
  <c r="J178" i="35"/>
  <c r="M177" i="35"/>
  <c r="J177" i="35"/>
  <c r="N177" i="35"/>
  <c r="M176" i="35"/>
  <c r="J176" i="35"/>
  <c r="M175" i="35"/>
  <c r="J175" i="35"/>
  <c r="N175" i="35"/>
  <c r="M174" i="35"/>
  <c r="J174" i="35"/>
  <c r="M173" i="35"/>
  <c r="J173" i="35"/>
  <c r="N173" i="35"/>
  <c r="M172" i="35"/>
  <c r="J172" i="35"/>
  <c r="M171" i="35"/>
  <c r="J171" i="35"/>
  <c r="N171" i="35"/>
  <c r="M170" i="35"/>
  <c r="J170" i="35"/>
  <c r="M169" i="35"/>
  <c r="J169" i="35"/>
  <c r="N169" i="35"/>
  <c r="M168" i="35"/>
  <c r="J168" i="35"/>
  <c r="M167" i="35"/>
  <c r="J167" i="35"/>
  <c r="N167" i="35"/>
  <c r="M166" i="35"/>
  <c r="J166" i="35"/>
  <c r="M165" i="35"/>
  <c r="J165" i="35"/>
  <c r="N165" i="35"/>
  <c r="M164" i="35"/>
  <c r="J164" i="35"/>
  <c r="M163" i="35"/>
  <c r="J163" i="35"/>
  <c r="N163" i="35"/>
  <c r="M162" i="35"/>
  <c r="J162" i="35"/>
  <c r="M161" i="35"/>
  <c r="J161" i="35"/>
  <c r="N161" i="35"/>
  <c r="M160" i="35"/>
  <c r="J160" i="35"/>
  <c r="M159" i="35"/>
  <c r="J159" i="35"/>
  <c r="N159" i="35"/>
  <c r="M158" i="35"/>
  <c r="J158" i="35"/>
  <c r="M157" i="35"/>
  <c r="J157" i="35"/>
  <c r="N157" i="35"/>
  <c r="M156" i="35"/>
  <c r="J156" i="35"/>
  <c r="M155" i="35"/>
  <c r="J155" i="35"/>
  <c r="N155" i="35"/>
  <c r="M154" i="35"/>
  <c r="J154" i="35"/>
  <c r="M153" i="35"/>
  <c r="J153" i="35"/>
  <c r="N153" i="35"/>
  <c r="M152" i="35"/>
  <c r="J152" i="35"/>
  <c r="M151" i="35"/>
  <c r="J151" i="35"/>
  <c r="N151" i="35"/>
  <c r="M150" i="35"/>
  <c r="J150" i="35"/>
  <c r="M149" i="35"/>
  <c r="J149" i="35"/>
  <c r="N149" i="35"/>
  <c r="M148" i="35"/>
  <c r="J148" i="35"/>
  <c r="M147" i="35"/>
  <c r="J147" i="35"/>
  <c r="N147" i="35"/>
  <c r="M146" i="35"/>
  <c r="J146" i="35"/>
  <c r="M145" i="35"/>
  <c r="J145" i="35"/>
  <c r="N145" i="35"/>
  <c r="M144" i="35"/>
  <c r="J144" i="35"/>
  <c r="M143" i="35"/>
  <c r="J143" i="35"/>
  <c r="N143" i="35"/>
  <c r="M142" i="35"/>
  <c r="J142" i="35"/>
  <c r="M141" i="35"/>
  <c r="J141" i="35"/>
  <c r="N141" i="35"/>
  <c r="M140" i="35"/>
  <c r="J140" i="35"/>
  <c r="M139" i="35"/>
  <c r="J139" i="35"/>
  <c r="N139" i="35"/>
  <c r="M138" i="35"/>
  <c r="J138" i="35"/>
  <c r="M137" i="35"/>
  <c r="J137" i="35"/>
  <c r="N137" i="35"/>
  <c r="M136" i="35"/>
  <c r="J136" i="35"/>
  <c r="M135" i="35"/>
  <c r="J135" i="35"/>
  <c r="N135" i="35"/>
  <c r="M134" i="35"/>
  <c r="J134" i="35"/>
  <c r="M133" i="35"/>
  <c r="J133" i="35"/>
  <c r="N133" i="35"/>
  <c r="M132" i="35"/>
  <c r="J132" i="35"/>
  <c r="M131" i="35"/>
  <c r="J131" i="35"/>
  <c r="N131" i="35"/>
  <c r="M130" i="35"/>
  <c r="J130" i="35"/>
  <c r="M129" i="35"/>
  <c r="J129" i="35"/>
  <c r="N129" i="35"/>
  <c r="M128" i="35"/>
  <c r="J128" i="35"/>
  <c r="M127" i="35"/>
  <c r="J127" i="35"/>
  <c r="N127" i="35"/>
  <c r="M126" i="35"/>
  <c r="J126" i="35"/>
  <c r="M125" i="35"/>
  <c r="J125" i="35"/>
  <c r="N125" i="35"/>
  <c r="M124" i="35"/>
  <c r="J124" i="35"/>
  <c r="M123" i="35"/>
  <c r="J123" i="35"/>
  <c r="N123" i="35"/>
  <c r="M122" i="35"/>
  <c r="J122" i="35"/>
  <c r="M121" i="35"/>
  <c r="J121" i="35"/>
  <c r="N121" i="35"/>
  <c r="M120" i="35"/>
  <c r="J120" i="35"/>
  <c r="M119" i="35"/>
  <c r="J119" i="35"/>
  <c r="N119" i="35"/>
  <c r="M118" i="35"/>
  <c r="J118" i="35"/>
  <c r="M117" i="35"/>
  <c r="J117" i="35"/>
  <c r="N117" i="35"/>
  <c r="M116" i="35"/>
  <c r="J116" i="35"/>
  <c r="M115" i="35"/>
  <c r="J115" i="35"/>
  <c r="N115" i="35"/>
  <c r="M114" i="35"/>
  <c r="J114" i="35"/>
  <c r="M113" i="35"/>
  <c r="J113" i="35"/>
  <c r="N113" i="35"/>
  <c r="M112" i="35"/>
  <c r="J112" i="35"/>
  <c r="M111" i="35"/>
  <c r="J111" i="35"/>
  <c r="N111" i="35"/>
  <c r="M110" i="35"/>
  <c r="J110" i="35"/>
  <c r="M109" i="35"/>
  <c r="J109" i="35"/>
  <c r="N109" i="35"/>
  <c r="M108" i="35"/>
  <c r="J108" i="35"/>
  <c r="M107" i="35"/>
  <c r="J107" i="35"/>
  <c r="N107" i="35"/>
  <c r="M106" i="35"/>
  <c r="J106" i="35"/>
  <c r="M105" i="35"/>
  <c r="J105" i="35"/>
  <c r="N105" i="35"/>
  <c r="M104" i="35"/>
  <c r="J104" i="35"/>
  <c r="M103" i="35"/>
  <c r="J103" i="35"/>
  <c r="N103" i="35"/>
  <c r="M102" i="35"/>
  <c r="J102" i="35"/>
  <c r="M101" i="35"/>
  <c r="J101" i="35"/>
  <c r="N101" i="35"/>
  <c r="M100" i="35"/>
  <c r="J100" i="35"/>
  <c r="M99" i="35"/>
  <c r="J99" i="35"/>
  <c r="N99" i="35"/>
  <c r="M98" i="35"/>
  <c r="J98" i="35"/>
  <c r="M97" i="35"/>
  <c r="J97" i="35"/>
  <c r="N97" i="35"/>
  <c r="M96" i="35"/>
  <c r="J96" i="35"/>
  <c r="M95" i="35"/>
  <c r="J95" i="35"/>
  <c r="N95" i="35"/>
  <c r="M94" i="35"/>
  <c r="J94" i="35"/>
  <c r="M93" i="35"/>
  <c r="J93" i="35"/>
  <c r="N93" i="35"/>
  <c r="M92" i="35"/>
  <c r="J92" i="35"/>
  <c r="M91" i="35"/>
  <c r="J91" i="35"/>
  <c r="N91" i="35"/>
  <c r="M90" i="35"/>
  <c r="J90" i="35"/>
  <c r="M89" i="35"/>
  <c r="J89" i="35"/>
  <c r="N89" i="35"/>
  <c r="M88" i="35"/>
  <c r="J88" i="35"/>
  <c r="M87" i="35"/>
  <c r="J87" i="35"/>
  <c r="N87" i="35"/>
  <c r="M86" i="35"/>
  <c r="J86" i="35"/>
  <c r="M85" i="35"/>
  <c r="J85" i="35"/>
  <c r="N85" i="35"/>
  <c r="M84" i="35"/>
  <c r="J84" i="35"/>
  <c r="M83" i="35"/>
  <c r="J83" i="35"/>
  <c r="N83" i="35"/>
  <c r="M82" i="35"/>
  <c r="J82" i="35"/>
  <c r="M81" i="35"/>
  <c r="J81" i="35"/>
  <c r="N81" i="35"/>
  <c r="M80" i="35"/>
  <c r="J80" i="35"/>
  <c r="M79" i="35"/>
  <c r="J79" i="35"/>
  <c r="N79" i="35"/>
  <c r="M78" i="35"/>
  <c r="J78" i="35"/>
  <c r="M77" i="35"/>
  <c r="J77" i="35"/>
  <c r="N77" i="35"/>
  <c r="M76" i="35"/>
  <c r="J76" i="35"/>
  <c r="M75" i="35"/>
  <c r="J75" i="35"/>
  <c r="N75" i="35"/>
  <c r="M74" i="35"/>
  <c r="J74" i="35"/>
  <c r="M73" i="35"/>
  <c r="J73" i="35"/>
  <c r="N73" i="35"/>
  <c r="M72" i="35"/>
  <c r="J72" i="35"/>
  <c r="M71" i="35"/>
  <c r="J71" i="35"/>
  <c r="N71" i="35"/>
  <c r="M70" i="35"/>
  <c r="J70" i="35"/>
  <c r="M69" i="35"/>
  <c r="J69" i="35"/>
  <c r="N69" i="35"/>
  <c r="M68" i="35"/>
  <c r="J68" i="35"/>
  <c r="M67" i="35"/>
  <c r="J67" i="35"/>
  <c r="N67" i="35"/>
  <c r="M66" i="35"/>
  <c r="J66" i="35"/>
  <c r="M65" i="35"/>
  <c r="J65" i="35"/>
  <c r="N65" i="35"/>
  <c r="M64" i="35"/>
  <c r="J64" i="35"/>
  <c r="M63" i="35"/>
  <c r="J63" i="35"/>
  <c r="N63" i="35"/>
  <c r="M62" i="35"/>
  <c r="J62" i="35"/>
  <c r="M61" i="35"/>
  <c r="J61" i="35"/>
  <c r="N61" i="35"/>
  <c r="M60" i="35"/>
  <c r="J60" i="35"/>
  <c r="N60" i="35"/>
  <c r="M59" i="35"/>
  <c r="J59" i="35"/>
  <c r="N59" i="35"/>
  <c r="M58" i="35"/>
  <c r="J58" i="35"/>
  <c r="N58" i="35"/>
  <c r="M57" i="35"/>
  <c r="J57" i="35"/>
  <c r="N57" i="35"/>
  <c r="M56" i="35"/>
  <c r="J56" i="35"/>
  <c r="N56" i="35"/>
  <c r="M55" i="35"/>
  <c r="J55" i="35"/>
  <c r="N55" i="35"/>
  <c r="M54" i="35"/>
  <c r="J54" i="35"/>
  <c r="N54" i="35"/>
  <c r="M53" i="35"/>
  <c r="J53" i="35"/>
  <c r="N53" i="35"/>
  <c r="M52" i="35"/>
  <c r="J52" i="35"/>
  <c r="N52" i="35"/>
  <c r="M51" i="35"/>
  <c r="J51" i="35"/>
  <c r="N51" i="35"/>
  <c r="M50" i="35"/>
  <c r="J50" i="35"/>
  <c r="N50" i="35"/>
  <c r="M49" i="35"/>
  <c r="J49" i="35"/>
  <c r="N49" i="35"/>
  <c r="M48" i="35"/>
  <c r="J48" i="35"/>
  <c r="N48" i="35"/>
  <c r="M47" i="35"/>
  <c r="J47" i="35"/>
  <c r="N47" i="35"/>
  <c r="M46" i="35"/>
  <c r="J46" i="35"/>
  <c r="N46" i="35"/>
  <c r="M45" i="35"/>
  <c r="J45" i="35"/>
  <c r="N45" i="35"/>
  <c r="M44" i="35"/>
  <c r="J44" i="35"/>
  <c r="N44" i="35"/>
  <c r="M43" i="35"/>
  <c r="J43" i="35"/>
  <c r="N43" i="35"/>
  <c r="M42" i="35"/>
  <c r="J42" i="35"/>
  <c r="N42" i="35"/>
  <c r="M41" i="35"/>
  <c r="J41" i="35"/>
  <c r="N41" i="35"/>
  <c r="M40" i="35"/>
  <c r="J40" i="35"/>
  <c r="N40" i="35"/>
  <c r="M39" i="35"/>
  <c r="J39" i="35"/>
  <c r="N39" i="35"/>
  <c r="M38" i="35"/>
  <c r="J38" i="35"/>
  <c r="N38" i="35"/>
  <c r="M37" i="35"/>
  <c r="J37" i="35"/>
  <c r="N37" i="35"/>
  <c r="M36" i="35"/>
  <c r="J36" i="35"/>
  <c r="N36" i="35"/>
  <c r="M35" i="35"/>
  <c r="J35" i="35"/>
  <c r="N35" i="35"/>
  <c r="M34" i="35"/>
  <c r="J34" i="35"/>
  <c r="N34" i="35"/>
  <c r="M33" i="35"/>
  <c r="J33" i="35"/>
  <c r="N33" i="35"/>
  <c r="M32" i="35"/>
  <c r="J32" i="35"/>
  <c r="N32" i="35"/>
  <c r="M31" i="35"/>
  <c r="J31" i="35"/>
  <c r="N31" i="35"/>
  <c r="M30" i="35"/>
  <c r="J30" i="35"/>
  <c r="N30" i="35"/>
  <c r="M29" i="35"/>
  <c r="J29" i="35"/>
  <c r="N29" i="35"/>
  <c r="M28" i="35"/>
  <c r="J28" i="35"/>
  <c r="N28" i="35"/>
  <c r="M27" i="35"/>
  <c r="J27" i="35"/>
  <c r="N27" i="35"/>
  <c r="M26" i="35"/>
  <c r="J26" i="35"/>
  <c r="N26" i="35"/>
  <c r="M25" i="35"/>
  <c r="J25" i="35"/>
  <c r="N25" i="35"/>
  <c r="M24" i="35"/>
  <c r="J24" i="35"/>
  <c r="N24" i="35"/>
  <c r="M23" i="35"/>
  <c r="J23" i="35"/>
  <c r="N23" i="35"/>
  <c r="M22" i="35"/>
  <c r="J22" i="35"/>
  <c r="N22" i="35"/>
  <c r="M21" i="35"/>
  <c r="J21" i="35"/>
  <c r="N21" i="35"/>
  <c r="M20" i="35"/>
  <c r="J20" i="35"/>
  <c r="N20" i="35"/>
  <c r="M19" i="35"/>
  <c r="J19" i="35"/>
  <c r="N19" i="35"/>
  <c r="M18" i="35"/>
  <c r="J18" i="35"/>
  <c r="N18" i="35"/>
  <c r="M17" i="35"/>
  <c r="J17" i="35"/>
  <c r="N17" i="35"/>
  <c r="M16" i="35"/>
  <c r="J16" i="35"/>
  <c r="N16" i="35"/>
  <c r="M15" i="35"/>
  <c r="J15" i="35"/>
  <c r="N15" i="35"/>
  <c r="M14" i="35"/>
  <c r="J14" i="35"/>
  <c r="N14" i="35"/>
  <c r="M13" i="35"/>
  <c r="J13" i="35"/>
  <c r="N13" i="35"/>
  <c r="M8" i="35"/>
  <c r="J8" i="35"/>
  <c r="N8" i="35"/>
  <c r="M11" i="35"/>
  <c r="J11" i="35"/>
  <c r="N11" i="35"/>
  <c r="M10" i="35"/>
  <c r="J10" i="35"/>
  <c r="N10" i="35"/>
  <c r="M9" i="35"/>
  <c r="J9" i="35"/>
  <c r="N9" i="35"/>
  <c r="M12" i="35"/>
  <c r="J12" i="35"/>
  <c r="N12" i="35"/>
  <c r="M7" i="35"/>
  <c r="J7" i="35"/>
  <c r="N7" i="35"/>
  <c r="M5" i="35"/>
  <c r="J5" i="35"/>
  <c r="N5" i="35"/>
  <c r="M6" i="35"/>
  <c r="J6" i="35"/>
  <c r="M4" i="35"/>
  <c r="J4" i="35"/>
  <c r="N4" i="35"/>
  <c r="M24" i="9"/>
  <c r="I24" i="9"/>
  <c r="M23" i="9"/>
  <c r="I23" i="9"/>
  <c r="M22" i="9"/>
  <c r="I22" i="9"/>
  <c r="M21" i="9"/>
  <c r="I21" i="9"/>
  <c r="M20" i="9"/>
  <c r="I20" i="9"/>
  <c r="M19" i="9"/>
  <c r="I19" i="9"/>
  <c r="M18" i="9"/>
  <c r="I18" i="9"/>
  <c r="M17" i="9"/>
  <c r="I17" i="9"/>
  <c r="M16" i="9"/>
  <c r="I16" i="9"/>
  <c r="M15" i="9"/>
  <c r="I15" i="9"/>
  <c r="M14" i="9"/>
  <c r="I14" i="9"/>
  <c r="M13" i="9"/>
  <c r="I13" i="9"/>
  <c r="M12" i="9"/>
  <c r="I12" i="9"/>
  <c r="M11" i="9"/>
  <c r="I11" i="9"/>
  <c r="M10" i="9"/>
  <c r="I10" i="9"/>
  <c r="M9" i="9"/>
  <c r="I9" i="9"/>
  <c r="M8" i="9"/>
  <c r="I8" i="9"/>
  <c r="M7" i="9"/>
  <c r="I7" i="9"/>
  <c r="M6" i="9"/>
  <c r="I6" i="9"/>
  <c r="M5" i="9"/>
  <c r="I5" i="9"/>
  <c r="M4" i="9"/>
  <c r="I4" i="9"/>
  <c r="M3" i="9"/>
  <c r="I3" i="9"/>
  <c r="M230" i="25"/>
  <c r="J230" i="25"/>
  <c r="M229" i="25"/>
  <c r="J229" i="25"/>
  <c r="N229" i="25"/>
  <c r="M228" i="25"/>
  <c r="J228" i="25"/>
  <c r="M227" i="25"/>
  <c r="J227" i="25"/>
  <c r="N227" i="25"/>
  <c r="M226" i="25"/>
  <c r="J226" i="25"/>
  <c r="M225" i="25"/>
  <c r="J225" i="25"/>
  <c r="N225" i="25"/>
  <c r="M224" i="25"/>
  <c r="J224" i="25"/>
  <c r="M223" i="25"/>
  <c r="J223" i="25"/>
  <c r="N223" i="25"/>
  <c r="M222" i="25"/>
  <c r="J222" i="25"/>
  <c r="M221" i="25"/>
  <c r="J221" i="25"/>
  <c r="N221" i="25"/>
  <c r="M220" i="25"/>
  <c r="J220" i="25"/>
  <c r="M219" i="25"/>
  <c r="J219" i="25"/>
  <c r="N219" i="25"/>
  <c r="M218" i="25"/>
  <c r="J218" i="25"/>
  <c r="M217" i="25"/>
  <c r="J217" i="25"/>
  <c r="N217" i="25"/>
  <c r="M216" i="25"/>
  <c r="J216" i="25"/>
  <c r="M215" i="25"/>
  <c r="J215" i="25"/>
  <c r="N215" i="25"/>
  <c r="M214" i="25"/>
  <c r="J214" i="25"/>
  <c r="M213" i="25"/>
  <c r="J213" i="25"/>
  <c r="N213" i="25"/>
  <c r="M212" i="25"/>
  <c r="J212" i="25"/>
  <c r="M211" i="25"/>
  <c r="J211" i="25"/>
  <c r="N211" i="25"/>
  <c r="M210" i="25"/>
  <c r="J210" i="25"/>
  <c r="M209" i="25"/>
  <c r="J209" i="25"/>
  <c r="N209" i="25"/>
  <c r="M208" i="25"/>
  <c r="J208" i="25"/>
  <c r="M207" i="25"/>
  <c r="J207" i="25"/>
  <c r="N207" i="25"/>
  <c r="M206" i="25"/>
  <c r="J206" i="25"/>
  <c r="M205" i="25"/>
  <c r="J205" i="25"/>
  <c r="N205" i="25"/>
  <c r="M204" i="25"/>
  <c r="J204" i="25"/>
  <c r="M203" i="25"/>
  <c r="J203" i="25"/>
  <c r="N203" i="25"/>
  <c r="M202" i="25"/>
  <c r="J202" i="25"/>
  <c r="M201" i="25"/>
  <c r="J201" i="25"/>
  <c r="N201" i="25"/>
  <c r="M200" i="25"/>
  <c r="J200" i="25"/>
  <c r="M199" i="25"/>
  <c r="J199" i="25"/>
  <c r="N199" i="25"/>
  <c r="M198" i="25"/>
  <c r="J198" i="25"/>
  <c r="M197" i="25"/>
  <c r="J197" i="25"/>
  <c r="N197" i="25"/>
  <c r="M196" i="25"/>
  <c r="J196" i="25"/>
  <c r="M195" i="25"/>
  <c r="J195" i="25"/>
  <c r="N195" i="25"/>
  <c r="M194" i="25"/>
  <c r="J194" i="25"/>
  <c r="M193" i="25"/>
  <c r="J193" i="25"/>
  <c r="N193" i="25"/>
  <c r="M192" i="25"/>
  <c r="J192" i="25"/>
  <c r="M191" i="25"/>
  <c r="J191" i="25"/>
  <c r="N191" i="25"/>
  <c r="M190" i="25"/>
  <c r="J190" i="25"/>
  <c r="M189" i="25"/>
  <c r="J189" i="25"/>
  <c r="N189" i="25"/>
  <c r="M188" i="25"/>
  <c r="J188" i="25"/>
  <c r="M187" i="25"/>
  <c r="J187" i="25"/>
  <c r="N187" i="25"/>
  <c r="M186" i="25"/>
  <c r="J186" i="25"/>
  <c r="M185" i="25"/>
  <c r="J185" i="25"/>
  <c r="N185" i="25"/>
  <c r="M184" i="25"/>
  <c r="J184" i="25"/>
  <c r="M183" i="25"/>
  <c r="J183" i="25"/>
  <c r="N183" i="25"/>
  <c r="M182" i="25"/>
  <c r="J182" i="25"/>
  <c r="M181" i="25"/>
  <c r="J181" i="25"/>
  <c r="N181" i="25"/>
  <c r="M180" i="25"/>
  <c r="J180" i="25"/>
  <c r="M179" i="25"/>
  <c r="J179" i="25"/>
  <c r="N179" i="25"/>
  <c r="M178" i="25"/>
  <c r="J178" i="25"/>
  <c r="M177" i="25"/>
  <c r="J177" i="25"/>
  <c r="N177" i="25"/>
  <c r="M176" i="25"/>
  <c r="J176" i="25"/>
  <c r="M175" i="25"/>
  <c r="J175" i="25"/>
  <c r="N175" i="25"/>
  <c r="M174" i="25"/>
  <c r="J174" i="25"/>
  <c r="M173" i="25"/>
  <c r="J173" i="25"/>
  <c r="N173" i="25"/>
  <c r="M172" i="25"/>
  <c r="J172" i="25"/>
  <c r="M171" i="25"/>
  <c r="J171" i="25"/>
  <c r="N171" i="25"/>
  <c r="M170" i="25"/>
  <c r="J170" i="25"/>
  <c r="M169" i="25"/>
  <c r="J169" i="25"/>
  <c r="N169" i="25"/>
  <c r="M168" i="25"/>
  <c r="J168" i="25"/>
  <c r="M167" i="25"/>
  <c r="J167" i="25"/>
  <c r="N167" i="25"/>
  <c r="M166" i="25"/>
  <c r="J166" i="25"/>
  <c r="M165" i="25"/>
  <c r="J165" i="25"/>
  <c r="N165" i="25"/>
  <c r="M164" i="25"/>
  <c r="J164" i="25"/>
  <c r="M163" i="25"/>
  <c r="J163" i="25"/>
  <c r="N163" i="25"/>
  <c r="M162" i="25"/>
  <c r="J162" i="25"/>
  <c r="M161" i="25"/>
  <c r="J161" i="25"/>
  <c r="N161" i="25"/>
  <c r="M160" i="25"/>
  <c r="J160" i="25"/>
  <c r="M159" i="25"/>
  <c r="J159" i="25"/>
  <c r="N159" i="25"/>
  <c r="M158" i="25"/>
  <c r="J158" i="25"/>
  <c r="M157" i="25"/>
  <c r="J157" i="25"/>
  <c r="N157" i="25"/>
  <c r="M156" i="25"/>
  <c r="J156" i="25"/>
  <c r="M155" i="25"/>
  <c r="J155" i="25"/>
  <c r="N155" i="25"/>
  <c r="M154" i="25"/>
  <c r="J154" i="25"/>
  <c r="M153" i="25"/>
  <c r="J153" i="25"/>
  <c r="N153" i="25"/>
  <c r="M152" i="25"/>
  <c r="J152" i="25"/>
  <c r="M151" i="25"/>
  <c r="J151" i="25"/>
  <c r="N151" i="25"/>
  <c r="M150" i="25"/>
  <c r="J150" i="25"/>
  <c r="M149" i="25"/>
  <c r="J149" i="25"/>
  <c r="N149" i="25"/>
  <c r="M148" i="25"/>
  <c r="J148" i="25"/>
  <c r="M147" i="25"/>
  <c r="J147" i="25"/>
  <c r="N147" i="25"/>
  <c r="M146" i="25"/>
  <c r="J146" i="25"/>
  <c r="M145" i="25"/>
  <c r="J145" i="25"/>
  <c r="N145" i="25"/>
  <c r="M144" i="25"/>
  <c r="J144" i="25"/>
  <c r="M143" i="25"/>
  <c r="J143" i="25"/>
  <c r="N143" i="25"/>
  <c r="M142" i="25"/>
  <c r="J142" i="25"/>
  <c r="M141" i="25"/>
  <c r="J141" i="25"/>
  <c r="N141" i="25"/>
  <c r="M140" i="25"/>
  <c r="J140" i="25"/>
  <c r="M139" i="25"/>
  <c r="J139" i="25"/>
  <c r="N139" i="25"/>
  <c r="M138" i="25"/>
  <c r="J138" i="25"/>
  <c r="M137" i="25"/>
  <c r="J137" i="25"/>
  <c r="N137" i="25"/>
  <c r="M136" i="25"/>
  <c r="J136" i="25"/>
  <c r="M135" i="25"/>
  <c r="J135" i="25"/>
  <c r="N135" i="25"/>
  <c r="M134" i="25"/>
  <c r="J134" i="25"/>
  <c r="M133" i="25"/>
  <c r="J133" i="25"/>
  <c r="N133" i="25"/>
  <c r="M132" i="25"/>
  <c r="J132" i="25"/>
  <c r="M131" i="25"/>
  <c r="J131" i="25"/>
  <c r="N131" i="25"/>
  <c r="M130" i="25"/>
  <c r="J130" i="25"/>
  <c r="M129" i="25"/>
  <c r="J129" i="25"/>
  <c r="N129" i="25"/>
  <c r="M128" i="25"/>
  <c r="J128" i="25"/>
  <c r="M127" i="25"/>
  <c r="J127" i="25"/>
  <c r="N127" i="25"/>
  <c r="M126" i="25"/>
  <c r="J126" i="25"/>
  <c r="M125" i="25"/>
  <c r="J125" i="25"/>
  <c r="N125" i="25"/>
  <c r="M124" i="25"/>
  <c r="J124" i="25"/>
  <c r="M123" i="25"/>
  <c r="J123" i="25"/>
  <c r="N123" i="25"/>
  <c r="M122" i="25"/>
  <c r="J122" i="25"/>
  <c r="M121" i="25"/>
  <c r="J121" i="25"/>
  <c r="N121" i="25"/>
  <c r="M120" i="25"/>
  <c r="J120" i="25"/>
  <c r="M119" i="25"/>
  <c r="J119" i="25"/>
  <c r="N119" i="25"/>
  <c r="M118" i="25"/>
  <c r="J118" i="25"/>
  <c r="M117" i="25"/>
  <c r="J117" i="25"/>
  <c r="N117" i="25"/>
  <c r="M116" i="25"/>
  <c r="J116" i="25"/>
  <c r="M115" i="25"/>
  <c r="J115" i="25"/>
  <c r="N115" i="25"/>
  <c r="M114" i="25"/>
  <c r="J114" i="25"/>
  <c r="M113" i="25"/>
  <c r="J113" i="25"/>
  <c r="N113" i="25"/>
  <c r="M112" i="25"/>
  <c r="J112" i="25"/>
  <c r="M111" i="25"/>
  <c r="J111" i="25"/>
  <c r="N111" i="25"/>
  <c r="M110" i="25"/>
  <c r="J110" i="25"/>
  <c r="M109" i="25"/>
  <c r="J109" i="25"/>
  <c r="N109" i="25"/>
  <c r="M108" i="25"/>
  <c r="J108" i="25"/>
  <c r="M107" i="25"/>
  <c r="J107" i="25"/>
  <c r="N107" i="25"/>
  <c r="M106" i="25"/>
  <c r="J106" i="25"/>
  <c r="M105" i="25"/>
  <c r="J105" i="25"/>
  <c r="N105" i="25"/>
  <c r="M104" i="25"/>
  <c r="J104" i="25"/>
  <c r="M103" i="25"/>
  <c r="J103" i="25"/>
  <c r="N103" i="25"/>
  <c r="M102" i="25"/>
  <c r="J102" i="25"/>
  <c r="M101" i="25"/>
  <c r="J101" i="25"/>
  <c r="N101" i="25"/>
  <c r="M100" i="25"/>
  <c r="J100" i="25"/>
  <c r="M99" i="25"/>
  <c r="J99" i="25"/>
  <c r="N99" i="25"/>
  <c r="M98" i="25"/>
  <c r="J98" i="25"/>
  <c r="M97" i="25"/>
  <c r="J97" i="25"/>
  <c r="N97" i="25"/>
  <c r="M96" i="25"/>
  <c r="J96" i="25"/>
  <c r="M95" i="25"/>
  <c r="J95" i="25"/>
  <c r="N95" i="25"/>
  <c r="M94" i="25"/>
  <c r="J94" i="25"/>
  <c r="M93" i="25"/>
  <c r="J93" i="25"/>
  <c r="N93" i="25"/>
  <c r="M92" i="25"/>
  <c r="J92" i="25"/>
  <c r="M91" i="25"/>
  <c r="J91" i="25"/>
  <c r="N91" i="25"/>
  <c r="M90" i="25"/>
  <c r="J90" i="25"/>
  <c r="M89" i="25"/>
  <c r="J89" i="25"/>
  <c r="N89" i="25"/>
  <c r="M88" i="25"/>
  <c r="J88" i="25"/>
  <c r="M87" i="25"/>
  <c r="J87" i="25"/>
  <c r="N87" i="25"/>
  <c r="M86" i="25"/>
  <c r="J86" i="25"/>
  <c r="M85" i="25"/>
  <c r="J85" i="25"/>
  <c r="N85" i="25"/>
  <c r="M84" i="25"/>
  <c r="J84" i="25"/>
  <c r="M83" i="25"/>
  <c r="J83" i="25"/>
  <c r="N83" i="25"/>
  <c r="M82" i="25"/>
  <c r="J82" i="25"/>
  <c r="M81" i="25"/>
  <c r="J81" i="25"/>
  <c r="N81" i="25"/>
  <c r="M80" i="25"/>
  <c r="J80" i="25"/>
  <c r="M79" i="25"/>
  <c r="J79" i="25"/>
  <c r="N79" i="25"/>
  <c r="M78" i="25"/>
  <c r="J78" i="25"/>
  <c r="M77" i="25"/>
  <c r="J77" i="25"/>
  <c r="N77" i="25"/>
  <c r="M76" i="25"/>
  <c r="J76" i="25"/>
  <c r="M75" i="25"/>
  <c r="J75" i="25"/>
  <c r="N75" i="25"/>
  <c r="M74" i="25"/>
  <c r="J74" i="25"/>
  <c r="M73" i="25"/>
  <c r="J73" i="25"/>
  <c r="N73" i="25"/>
  <c r="M72" i="25"/>
  <c r="J72" i="25"/>
  <c r="M71" i="25"/>
  <c r="J71" i="25"/>
  <c r="N71" i="25"/>
  <c r="M70" i="25"/>
  <c r="J70" i="25"/>
  <c r="M69" i="25"/>
  <c r="J69" i="25"/>
  <c r="N69" i="25"/>
  <c r="M68" i="25"/>
  <c r="J68" i="25"/>
  <c r="M67" i="25"/>
  <c r="J67" i="25"/>
  <c r="N67" i="25"/>
  <c r="M66" i="25"/>
  <c r="J66" i="25"/>
  <c r="M65" i="25"/>
  <c r="J65" i="25"/>
  <c r="N65" i="25"/>
  <c r="M64" i="25"/>
  <c r="J64" i="25"/>
  <c r="M63" i="25"/>
  <c r="J63" i="25"/>
  <c r="N63" i="25"/>
  <c r="M62" i="25"/>
  <c r="J62" i="25"/>
  <c r="M61" i="25"/>
  <c r="J61" i="25"/>
  <c r="N61" i="25"/>
  <c r="M60" i="25"/>
  <c r="J60" i="25"/>
  <c r="M59" i="25"/>
  <c r="J59" i="25"/>
  <c r="N59" i="25"/>
  <c r="M58" i="25"/>
  <c r="J58" i="25"/>
  <c r="M57" i="25"/>
  <c r="J57" i="25"/>
  <c r="N57" i="25"/>
  <c r="M56" i="25"/>
  <c r="J56" i="25"/>
  <c r="M55" i="25"/>
  <c r="J55" i="25"/>
  <c r="N55" i="25"/>
  <c r="M54" i="25"/>
  <c r="J54" i="25"/>
  <c r="M53" i="25"/>
  <c r="J53" i="25"/>
  <c r="N53" i="25"/>
  <c r="M52" i="25"/>
  <c r="J52" i="25"/>
  <c r="M51" i="25"/>
  <c r="J51" i="25"/>
  <c r="N51" i="25"/>
  <c r="M50" i="25"/>
  <c r="J50" i="25"/>
  <c r="M49" i="25"/>
  <c r="J49" i="25"/>
  <c r="N49" i="25"/>
  <c r="M48" i="25"/>
  <c r="J48" i="25"/>
  <c r="M47" i="25"/>
  <c r="J47" i="25"/>
  <c r="N47" i="25"/>
  <c r="M46" i="25"/>
  <c r="J46" i="25"/>
  <c r="M45" i="25"/>
  <c r="J45" i="25"/>
  <c r="N45" i="25"/>
  <c r="M44" i="25"/>
  <c r="J44" i="25"/>
  <c r="M43" i="25"/>
  <c r="J43" i="25"/>
  <c r="N43" i="25"/>
  <c r="M42" i="25"/>
  <c r="J42" i="25"/>
  <c r="M41" i="25"/>
  <c r="J41" i="25"/>
  <c r="N41" i="25"/>
  <c r="M40" i="25"/>
  <c r="J40" i="25"/>
  <c r="M39" i="25"/>
  <c r="J39" i="25"/>
  <c r="N39" i="25"/>
  <c r="M38" i="25"/>
  <c r="J38" i="25"/>
  <c r="M37" i="25"/>
  <c r="J37" i="25"/>
  <c r="N37" i="25"/>
  <c r="M36" i="25"/>
  <c r="J36" i="25"/>
  <c r="M35" i="25"/>
  <c r="J35" i="25"/>
  <c r="N35" i="25"/>
  <c r="M34" i="25"/>
  <c r="J34" i="25"/>
  <c r="M33" i="25"/>
  <c r="J33" i="25"/>
  <c r="N33" i="25"/>
  <c r="M32" i="25"/>
  <c r="J32" i="25"/>
  <c r="M31" i="25"/>
  <c r="J31" i="25"/>
  <c r="N31" i="25"/>
  <c r="M30" i="25"/>
  <c r="J30" i="25"/>
  <c r="M29" i="25"/>
  <c r="J29" i="25"/>
  <c r="N29" i="25"/>
  <c r="M28" i="25"/>
  <c r="J28" i="25"/>
  <c r="M27" i="25"/>
  <c r="J27" i="25"/>
  <c r="N27" i="25"/>
  <c r="M26" i="25"/>
  <c r="J26" i="25"/>
  <c r="M25" i="25"/>
  <c r="J25" i="25"/>
  <c r="N25" i="25"/>
  <c r="M24" i="25"/>
  <c r="J24" i="25"/>
  <c r="M23" i="25"/>
  <c r="J23" i="25"/>
  <c r="N23" i="25"/>
  <c r="M22" i="25"/>
  <c r="J22" i="25"/>
  <c r="M21" i="25"/>
  <c r="J21" i="25"/>
  <c r="N21" i="25"/>
  <c r="M20" i="25"/>
  <c r="J20" i="25"/>
  <c r="M19" i="25"/>
  <c r="J19" i="25"/>
  <c r="N19" i="25"/>
  <c r="M18" i="25"/>
  <c r="J18" i="25"/>
  <c r="M17" i="25"/>
  <c r="J17" i="25"/>
  <c r="N17" i="25"/>
  <c r="M16" i="25"/>
  <c r="J16" i="25"/>
  <c r="M15" i="25"/>
  <c r="J15" i="25"/>
  <c r="N15" i="25"/>
  <c r="M14" i="25"/>
  <c r="J14" i="25"/>
  <c r="M13" i="25"/>
  <c r="J13" i="25"/>
  <c r="N13" i="25"/>
  <c r="M12" i="25"/>
  <c r="J12" i="25"/>
  <c r="M9" i="25"/>
  <c r="J9" i="25"/>
  <c r="N9" i="25"/>
  <c r="M11" i="25"/>
  <c r="J11" i="25"/>
  <c r="M10" i="25"/>
  <c r="J10" i="25"/>
  <c r="N10" i="25"/>
  <c r="M7" i="25"/>
  <c r="J7" i="25"/>
  <c r="M6" i="25"/>
  <c r="J6" i="25"/>
  <c r="N6" i="25"/>
  <c r="M5" i="25"/>
  <c r="J5" i="25"/>
  <c r="M8" i="25"/>
  <c r="J8" i="25"/>
  <c r="N8" i="25"/>
  <c r="M4" i="25"/>
  <c r="J4" i="25"/>
  <c r="E1" i="25"/>
  <c r="L29" i="8"/>
  <c r="I29" i="8"/>
  <c r="L28" i="8"/>
  <c r="I28" i="8"/>
  <c r="L27" i="8"/>
  <c r="I27" i="8"/>
  <c r="L26" i="8"/>
  <c r="I26" i="8"/>
  <c r="L25" i="8"/>
  <c r="I25" i="8"/>
  <c r="L24" i="8"/>
  <c r="I24" i="8"/>
  <c r="L23" i="8"/>
  <c r="I23" i="8"/>
  <c r="L22" i="8"/>
  <c r="I22" i="8"/>
  <c r="L21" i="8"/>
  <c r="I21" i="8"/>
  <c r="L20" i="8"/>
  <c r="I20" i="8"/>
  <c r="L19" i="8"/>
  <c r="I19" i="8"/>
  <c r="L18" i="8"/>
  <c r="I18" i="8"/>
  <c r="L17" i="8"/>
  <c r="I17" i="8"/>
  <c r="L16" i="8"/>
  <c r="I16" i="8"/>
  <c r="L15" i="8"/>
  <c r="I15" i="8"/>
  <c r="L14" i="8"/>
  <c r="I14" i="8"/>
  <c r="L13" i="8"/>
  <c r="I13" i="8"/>
  <c r="L12" i="8"/>
  <c r="I12" i="8"/>
  <c r="L11" i="8"/>
  <c r="I11" i="8"/>
  <c r="L10" i="8"/>
  <c r="I10" i="8"/>
  <c r="L9" i="8"/>
  <c r="I9" i="8"/>
  <c r="L8" i="8"/>
  <c r="I8" i="8"/>
  <c r="L7" i="8"/>
  <c r="I7" i="8"/>
  <c r="L6" i="8"/>
  <c r="I6" i="8"/>
  <c r="L5" i="8"/>
  <c r="I5" i="8"/>
  <c r="L4" i="8"/>
  <c r="I4" i="8"/>
  <c r="L3" i="8"/>
  <c r="I3" i="8"/>
  <c r="M230" i="24"/>
  <c r="J230" i="24"/>
  <c r="N230" i="24"/>
  <c r="M229" i="24"/>
  <c r="J229" i="24"/>
  <c r="N229" i="24"/>
  <c r="M228" i="24"/>
  <c r="J228" i="24"/>
  <c r="N228" i="24"/>
  <c r="M227" i="24"/>
  <c r="J227" i="24"/>
  <c r="N227" i="24"/>
  <c r="M226" i="24"/>
  <c r="J226" i="24"/>
  <c r="N226" i="24"/>
  <c r="M225" i="24"/>
  <c r="J225" i="24"/>
  <c r="N225" i="24"/>
  <c r="M224" i="24"/>
  <c r="J224" i="24"/>
  <c r="N224" i="24"/>
  <c r="M223" i="24"/>
  <c r="J223" i="24"/>
  <c r="N223" i="24"/>
  <c r="M222" i="24"/>
  <c r="J222" i="24"/>
  <c r="N222" i="24"/>
  <c r="M221" i="24"/>
  <c r="J221" i="24"/>
  <c r="N221" i="24"/>
  <c r="M220" i="24"/>
  <c r="J220" i="24"/>
  <c r="N220" i="24"/>
  <c r="M219" i="24"/>
  <c r="J219" i="24"/>
  <c r="N219" i="24"/>
  <c r="M218" i="24"/>
  <c r="J218" i="24"/>
  <c r="N218" i="24"/>
  <c r="M217" i="24"/>
  <c r="J217" i="24"/>
  <c r="N217" i="24"/>
  <c r="M216" i="24"/>
  <c r="J216" i="24"/>
  <c r="N216" i="24"/>
  <c r="M215" i="24"/>
  <c r="J215" i="24"/>
  <c r="N215" i="24"/>
  <c r="M214" i="24"/>
  <c r="J214" i="24"/>
  <c r="N214" i="24"/>
  <c r="M213" i="24"/>
  <c r="J213" i="24"/>
  <c r="N213" i="24"/>
  <c r="M212" i="24"/>
  <c r="J212" i="24"/>
  <c r="N212" i="24"/>
  <c r="M211" i="24"/>
  <c r="J211" i="24"/>
  <c r="N211" i="24"/>
  <c r="M210" i="24"/>
  <c r="J210" i="24"/>
  <c r="M209" i="24"/>
  <c r="J209" i="24"/>
  <c r="K209" i="24"/>
  <c r="M208" i="24"/>
  <c r="J208" i="24"/>
  <c r="K208" i="24"/>
  <c r="M207" i="24"/>
  <c r="J207" i="24"/>
  <c r="K207" i="24"/>
  <c r="M206" i="24"/>
  <c r="J206" i="24"/>
  <c r="K206" i="24"/>
  <c r="M205" i="24"/>
  <c r="J205" i="24"/>
  <c r="K205" i="24"/>
  <c r="M204" i="24"/>
  <c r="J204" i="24"/>
  <c r="K204" i="24"/>
  <c r="M203" i="24"/>
  <c r="J203" i="24"/>
  <c r="K203" i="24"/>
  <c r="M202" i="24"/>
  <c r="J202" i="24"/>
  <c r="K202" i="24"/>
  <c r="M201" i="24"/>
  <c r="J201" i="24"/>
  <c r="K201" i="24"/>
  <c r="M200" i="24"/>
  <c r="J200" i="24"/>
  <c r="K200" i="24"/>
  <c r="M199" i="24"/>
  <c r="J199" i="24"/>
  <c r="K199" i="24"/>
  <c r="M198" i="24"/>
  <c r="J198" i="24"/>
  <c r="K198" i="24"/>
  <c r="M197" i="24"/>
  <c r="J197" i="24"/>
  <c r="K197" i="24"/>
  <c r="M196" i="24"/>
  <c r="J196" i="24"/>
  <c r="K196" i="24"/>
  <c r="M195" i="24"/>
  <c r="J195" i="24"/>
  <c r="K195" i="24"/>
  <c r="M194" i="24"/>
  <c r="J194" i="24"/>
  <c r="K194" i="24"/>
  <c r="M193" i="24"/>
  <c r="J193" i="24"/>
  <c r="K193" i="24"/>
  <c r="M192" i="24"/>
  <c r="J192" i="24"/>
  <c r="K192" i="24"/>
  <c r="M191" i="24"/>
  <c r="J191" i="24"/>
  <c r="K191" i="24"/>
  <c r="M190" i="24"/>
  <c r="J190" i="24"/>
  <c r="K190" i="24"/>
  <c r="M189" i="24"/>
  <c r="J189" i="24"/>
  <c r="K189" i="24"/>
  <c r="M188" i="24"/>
  <c r="J188" i="24"/>
  <c r="K188" i="24"/>
  <c r="M187" i="24"/>
  <c r="J187" i="24"/>
  <c r="K187" i="24"/>
  <c r="M186" i="24"/>
  <c r="J186" i="24"/>
  <c r="K186" i="24"/>
  <c r="M185" i="24"/>
  <c r="J185" i="24"/>
  <c r="K185" i="24"/>
  <c r="M184" i="24"/>
  <c r="J184" i="24"/>
  <c r="K184" i="24"/>
  <c r="M183" i="24"/>
  <c r="J183" i="24"/>
  <c r="K183" i="24"/>
  <c r="M182" i="24"/>
  <c r="J182" i="24"/>
  <c r="K182" i="24"/>
  <c r="M181" i="24"/>
  <c r="J181" i="24"/>
  <c r="K181" i="24"/>
  <c r="M180" i="24"/>
  <c r="J180" i="24"/>
  <c r="K180" i="24"/>
  <c r="M179" i="24"/>
  <c r="J179" i="24"/>
  <c r="K179" i="24"/>
  <c r="M178" i="24"/>
  <c r="J178" i="24"/>
  <c r="K178" i="24"/>
  <c r="M177" i="24"/>
  <c r="J177" i="24"/>
  <c r="K177" i="24"/>
  <c r="M176" i="24"/>
  <c r="J176" i="24"/>
  <c r="K176" i="24"/>
  <c r="M175" i="24"/>
  <c r="J175" i="24"/>
  <c r="K175" i="24"/>
  <c r="M174" i="24"/>
  <c r="J174" i="24"/>
  <c r="K174" i="24"/>
  <c r="M173" i="24"/>
  <c r="J173" i="24"/>
  <c r="K173" i="24"/>
  <c r="M172" i="24"/>
  <c r="J172" i="24"/>
  <c r="K172" i="24"/>
  <c r="M171" i="24"/>
  <c r="J171" i="24"/>
  <c r="K171" i="24"/>
  <c r="M170" i="24"/>
  <c r="J170" i="24"/>
  <c r="K170" i="24"/>
  <c r="M169" i="24"/>
  <c r="J169" i="24"/>
  <c r="K169" i="24"/>
  <c r="M168" i="24"/>
  <c r="J168" i="24"/>
  <c r="K168" i="24"/>
  <c r="M167" i="24"/>
  <c r="J167" i="24"/>
  <c r="K167" i="24"/>
  <c r="M166" i="24"/>
  <c r="J166" i="24"/>
  <c r="K166" i="24"/>
  <c r="M165" i="24"/>
  <c r="J165" i="24"/>
  <c r="K165" i="24"/>
  <c r="M164" i="24"/>
  <c r="J164" i="24"/>
  <c r="K164" i="24"/>
  <c r="M163" i="24"/>
  <c r="J163" i="24"/>
  <c r="K163" i="24"/>
  <c r="M162" i="24"/>
  <c r="J162" i="24"/>
  <c r="K162" i="24"/>
  <c r="M161" i="24"/>
  <c r="J161" i="24"/>
  <c r="K161" i="24"/>
  <c r="M160" i="24"/>
  <c r="J160" i="24"/>
  <c r="K160" i="24"/>
  <c r="M159" i="24"/>
  <c r="J159" i="24"/>
  <c r="K159" i="24"/>
  <c r="M158" i="24"/>
  <c r="J158" i="24"/>
  <c r="K158" i="24"/>
  <c r="M157" i="24"/>
  <c r="J157" i="24"/>
  <c r="K157" i="24"/>
  <c r="M156" i="24"/>
  <c r="J156" i="24"/>
  <c r="K156" i="24"/>
  <c r="M155" i="24"/>
  <c r="J155" i="24"/>
  <c r="K155" i="24"/>
  <c r="M154" i="24"/>
  <c r="J154" i="24"/>
  <c r="K154" i="24"/>
  <c r="M153" i="24"/>
  <c r="J153" i="24"/>
  <c r="K153" i="24"/>
  <c r="M152" i="24"/>
  <c r="J152" i="24"/>
  <c r="K152" i="24"/>
  <c r="M151" i="24"/>
  <c r="J151" i="24"/>
  <c r="K151" i="24"/>
  <c r="M150" i="24"/>
  <c r="J150" i="24"/>
  <c r="K150" i="24"/>
  <c r="M149" i="24"/>
  <c r="J149" i="24"/>
  <c r="K149" i="24"/>
  <c r="M148" i="24"/>
  <c r="J148" i="24"/>
  <c r="K148" i="24"/>
  <c r="M147" i="24"/>
  <c r="J147" i="24"/>
  <c r="K147" i="24"/>
  <c r="M146" i="24"/>
  <c r="J146" i="24"/>
  <c r="K146" i="24"/>
  <c r="M145" i="24"/>
  <c r="J145" i="24"/>
  <c r="K145" i="24"/>
  <c r="M144" i="24"/>
  <c r="J144" i="24"/>
  <c r="K144" i="24"/>
  <c r="M143" i="24"/>
  <c r="J143" i="24"/>
  <c r="K143" i="24"/>
  <c r="M142" i="24"/>
  <c r="J142" i="24"/>
  <c r="K142" i="24"/>
  <c r="M141" i="24"/>
  <c r="J141" i="24"/>
  <c r="K141" i="24"/>
  <c r="M140" i="24"/>
  <c r="J140" i="24"/>
  <c r="K140" i="24"/>
  <c r="M139" i="24"/>
  <c r="J139" i="24"/>
  <c r="K139" i="24"/>
  <c r="M138" i="24"/>
  <c r="J138" i="24"/>
  <c r="K138" i="24"/>
  <c r="M137" i="24"/>
  <c r="J137" i="24"/>
  <c r="K137" i="24"/>
  <c r="M136" i="24"/>
  <c r="J136" i="24"/>
  <c r="K136" i="24"/>
  <c r="M135" i="24"/>
  <c r="J135" i="24"/>
  <c r="K135" i="24"/>
  <c r="M134" i="24"/>
  <c r="J134" i="24"/>
  <c r="K134" i="24"/>
  <c r="M133" i="24"/>
  <c r="J133" i="24"/>
  <c r="K133" i="24"/>
  <c r="M132" i="24"/>
  <c r="J132" i="24"/>
  <c r="K132" i="24"/>
  <c r="M131" i="24"/>
  <c r="J131" i="24"/>
  <c r="K131" i="24"/>
  <c r="M130" i="24"/>
  <c r="J130" i="24"/>
  <c r="K130" i="24"/>
  <c r="M129" i="24"/>
  <c r="J129" i="24"/>
  <c r="K129" i="24"/>
  <c r="M128" i="24"/>
  <c r="J128" i="24"/>
  <c r="K128" i="24"/>
  <c r="M127" i="24"/>
  <c r="J127" i="24"/>
  <c r="K127" i="24"/>
  <c r="M126" i="24"/>
  <c r="J126" i="24"/>
  <c r="K126" i="24"/>
  <c r="M125" i="24"/>
  <c r="J125" i="24"/>
  <c r="K125" i="24"/>
  <c r="M124" i="24"/>
  <c r="J124" i="24"/>
  <c r="K124" i="24"/>
  <c r="M123" i="24"/>
  <c r="J123" i="24"/>
  <c r="K123" i="24"/>
  <c r="M122" i="24"/>
  <c r="J122" i="24"/>
  <c r="K122" i="24"/>
  <c r="M121" i="24"/>
  <c r="J121" i="24"/>
  <c r="K121" i="24"/>
  <c r="M120" i="24"/>
  <c r="J120" i="24"/>
  <c r="K120" i="24"/>
  <c r="M119" i="24"/>
  <c r="J119" i="24"/>
  <c r="K119" i="24"/>
  <c r="M118" i="24"/>
  <c r="J118" i="24"/>
  <c r="K118" i="24"/>
  <c r="M117" i="24"/>
  <c r="J117" i="24"/>
  <c r="K117" i="24"/>
  <c r="M116" i="24"/>
  <c r="J116" i="24"/>
  <c r="K116" i="24"/>
  <c r="M115" i="24"/>
  <c r="J115" i="24"/>
  <c r="K115" i="24"/>
  <c r="M114" i="24"/>
  <c r="J114" i="24"/>
  <c r="K114" i="24"/>
  <c r="M113" i="24"/>
  <c r="J113" i="24"/>
  <c r="K113" i="24"/>
  <c r="M112" i="24"/>
  <c r="J112" i="24"/>
  <c r="K112" i="24"/>
  <c r="M111" i="24"/>
  <c r="J111" i="24"/>
  <c r="K111" i="24"/>
  <c r="M110" i="24"/>
  <c r="J110" i="24"/>
  <c r="K110" i="24"/>
  <c r="M109" i="24"/>
  <c r="J109" i="24"/>
  <c r="K109" i="24"/>
  <c r="M108" i="24"/>
  <c r="J108" i="24"/>
  <c r="K108" i="24"/>
  <c r="M107" i="24"/>
  <c r="J107" i="24"/>
  <c r="K107" i="24"/>
  <c r="M106" i="24"/>
  <c r="J106" i="24"/>
  <c r="K106" i="24"/>
  <c r="M105" i="24"/>
  <c r="J105" i="24"/>
  <c r="K105" i="24"/>
  <c r="M104" i="24"/>
  <c r="J104" i="24"/>
  <c r="K104" i="24"/>
  <c r="M103" i="24"/>
  <c r="J103" i="24"/>
  <c r="K103" i="24"/>
  <c r="M102" i="24"/>
  <c r="J102" i="24"/>
  <c r="K102" i="24"/>
  <c r="M101" i="24"/>
  <c r="J101" i="24"/>
  <c r="K101" i="24"/>
  <c r="M100" i="24"/>
  <c r="J100" i="24"/>
  <c r="K100" i="24"/>
  <c r="M99" i="24"/>
  <c r="J99" i="24"/>
  <c r="K99" i="24"/>
  <c r="M98" i="24"/>
  <c r="J98" i="24"/>
  <c r="K98" i="24"/>
  <c r="M97" i="24"/>
  <c r="J97" i="24"/>
  <c r="K97" i="24"/>
  <c r="M96" i="24"/>
  <c r="J96" i="24"/>
  <c r="K96" i="24"/>
  <c r="M95" i="24"/>
  <c r="J95" i="24"/>
  <c r="K95" i="24"/>
  <c r="M94" i="24"/>
  <c r="J94" i="24"/>
  <c r="K94" i="24"/>
  <c r="M93" i="24"/>
  <c r="J93" i="24"/>
  <c r="K93" i="24"/>
  <c r="M92" i="24"/>
  <c r="J92" i="24"/>
  <c r="K92" i="24"/>
  <c r="M91" i="24"/>
  <c r="J91" i="24"/>
  <c r="K91" i="24"/>
  <c r="M90" i="24"/>
  <c r="J90" i="24"/>
  <c r="K90" i="24"/>
  <c r="M89" i="24"/>
  <c r="J89" i="24"/>
  <c r="K89" i="24"/>
  <c r="M88" i="24"/>
  <c r="J88" i="24"/>
  <c r="K88" i="24"/>
  <c r="M87" i="24"/>
  <c r="J87" i="24"/>
  <c r="K87" i="24"/>
  <c r="M86" i="24"/>
  <c r="J86" i="24"/>
  <c r="K86" i="24"/>
  <c r="M85" i="24"/>
  <c r="J85" i="24"/>
  <c r="K85" i="24"/>
  <c r="M84" i="24"/>
  <c r="J84" i="24"/>
  <c r="K84" i="24"/>
  <c r="M83" i="24"/>
  <c r="J83" i="24"/>
  <c r="K83" i="24"/>
  <c r="M82" i="24"/>
  <c r="J82" i="24"/>
  <c r="K82" i="24"/>
  <c r="M81" i="24"/>
  <c r="J81" i="24"/>
  <c r="K81" i="24"/>
  <c r="M80" i="24"/>
  <c r="J80" i="24"/>
  <c r="K80" i="24"/>
  <c r="M79" i="24"/>
  <c r="J79" i="24"/>
  <c r="K79" i="24"/>
  <c r="M78" i="24"/>
  <c r="J78" i="24"/>
  <c r="K78" i="24"/>
  <c r="M77" i="24"/>
  <c r="J77" i="24"/>
  <c r="K77" i="24"/>
  <c r="M76" i="24"/>
  <c r="J76" i="24"/>
  <c r="K76" i="24"/>
  <c r="M75" i="24"/>
  <c r="J75" i="24"/>
  <c r="K75" i="24"/>
  <c r="M74" i="24"/>
  <c r="J74" i="24"/>
  <c r="K74" i="24"/>
  <c r="M73" i="24"/>
  <c r="J73" i="24"/>
  <c r="K73" i="24"/>
  <c r="M72" i="24"/>
  <c r="J72" i="24"/>
  <c r="K72" i="24"/>
  <c r="M71" i="24"/>
  <c r="J71" i="24"/>
  <c r="K71" i="24"/>
  <c r="M70" i="24"/>
  <c r="J70" i="24"/>
  <c r="K70" i="24"/>
  <c r="M69" i="24"/>
  <c r="J69" i="24"/>
  <c r="K69" i="24"/>
  <c r="M68" i="24"/>
  <c r="J68" i="24"/>
  <c r="K68" i="24"/>
  <c r="M67" i="24"/>
  <c r="J67" i="24"/>
  <c r="K67" i="24"/>
  <c r="M66" i="24"/>
  <c r="J66" i="24"/>
  <c r="K66" i="24"/>
  <c r="M65" i="24"/>
  <c r="J65" i="24"/>
  <c r="K65" i="24"/>
  <c r="M64" i="24"/>
  <c r="J64" i="24"/>
  <c r="K64" i="24"/>
  <c r="M63" i="24"/>
  <c r="J63" i="24"/>
  <c r="K63" i="24"/>
  <c r="M62" i="24"/>
  <c r="J62" i="24"/>
  <c r="K62" i="24"/>
  <c r="M61" i="24"/>
  <c r="J61" i="24"/>
  <c r="K61" i="24"/>
  <c r="M60" i="24"/>
  <c r="J60" i="24"/>
  <c r="K60" i="24"/>
  <c r="M59" i="24"/>
  <c r="J59" i="24"/>
  <c r="K59" i="24"/>
  <c r="M58" i="24"/>
  <c r="J58" i="24"/>
  <c r="K58" i="24"/>
  <c r="M57" i="24"/>
  <c r="J57" i="24"/>
  <c r="K57" i="24"/>
  <c r="M56" i="24"/>
  <c r="J56" i="24"/>
  <c r="K56" i="24"/>
  <c r="M55" i="24"/>
  <c r="J55" i="24"/>
  <c r="K55" i="24"/>
  <c r="M54" i="24"/>
  <c r="J54" i="24"/>
  <c r="K54" i="24"/>
  <c r="M53" i="24"/>
  <c r="J53" i="24"/>
  <c r="K53" i="24"/>
  <c r="M52" i="24"/>
  <c r="J52" i="24"/>
  <c r="K52" i="24"/>
  <c r="M51" i="24"/>
  <c r="J51" i="24"/>
  <c r="K51" i="24"/>
  <c r="M50" i="24"/>
  <c r="J50" i="24"/>
  <c r="K50" i="24"/>
  <c r="M49" i="24"/>
  <c r="J49" i="24"/>
  <c r="K49" i="24"/>
  <c r="M48" i="24"/>
  <c r="J48" i="24"/>
  <c r="K48" i="24"/>
  <c r="M47" i="24"/>
  <c r="J47" i="24"/>
  <c r="K47" i="24"/>
  <c r="M46" i="24"/>
  <c r="J46" i="24"/>
  <c r="K46" i="24"/>
  <c r="M45" i="24"/>
  <c r="J45" i="24"/>
  <c r="K45" i="24"/>
  <c r="M44" i="24"/>
  <c r="J44" i="24"/>
  <c r="K44" i="24"/>
  <c r="M43" i="24"/>
  <c r="J43" i="24"/>
  <c r="K43" i="24"/>
  <c r="M42" i="24"/>
  <c r="J42" i="24"/>
  <c r="K42" i="24"/>
  <c r="M41" i="24"/>
  <c r="J41" i="24"/>
  <c r="K41" i="24"/>
  <c r="M40" i="24"/>
  <c r="J40" i="24"/>
  <c r="M39" i="24"/>
  <c r="J39" i="24"/>
  <c r="K39" i="24"/>
  <c r="M38" i="24"/>
  <c r="J38" i="24"/>
  <c r="K38" i="24"/>
  <c r="M37" i="24"/>
  <c r="J37" i="24"/>
  <c r="K37" i="24"/>
  <c r="M36" i="24"/>
  <c r="J36" i="24"/>
  <c r="K36" i="24"/>
  <c r="M35" i="24"/>
  <c r="J35" i="24"/>
  <c r="K35" i="24"/>
  <c r="M34" i="24"/>
  <c r="J34" i="24"/>
  <c r="K34" i="24"/>
  <c r="M33" i="24"/>
  <c r="J33" i="24"/>
  <c r="K33" i="24"/>
  <c r="M32" i="24"/>
  <c r="J32" i="24"/>
  <c r="K32" i="24"/>
  <c r="M31" i="24"/>
  <c r="J31" i="24"/>
  <c r="K31" i="24"/>
  <c r="M30" i="24"/>
  <c r="J30" i="24"/>
  <c r="K30" i="24"/>
  <c r="M29" i="24"/>
  <c r="J29" i="24"/>
  <c r="K29" i="24"/>
  <c r="M28" i="24"/>
  <c r="J28" i="24"/>
  <c r="K28" i="24"/>
  <c r="M27" i="24"/>
  <c r="J27" i="24"/>
  <c r="K27" i="24"/>
  <c r="M26" i="24"/>
  <c r="J26" i="24"/>
  <c r="K26" i="24"/>
  <c r="M25" i="24"/>
  <c r="J25" i="24"/>
  <c r="K25" i="24"/>
  <c r="M24" i="24"/>
  <c r="J24" i="24"/>
  <c r="K24" i="24"/>
  <c r="M23" i="24"/>
  <c r="J23" i="24"/>
  <c r="K23" i="24"/>
  <c r="M22" i="24"/>
  <c r="J22" i="24"/>
  <c r="K22" i="24"/>
  <c r="M21" i="24"/>
  <c r="J21" i="24"/>
  <c r="K21" i="24"/>
  <c r="M20" i="24"/>
  <c r="J20" i="24"/>
  <c r="K20" i="24"/>
  <c r="M19" i="24"/>
  <c r="J19" i="24"/>
  <c r="K19" i="24"/>
  <c r="M18" i="24"/>
  <c r="J18" i="24"/>
  <c r="K18" i="24"/>
  <c r="M17" i="24"/>
  <c r="J17" i="24"/>
  <c r="K17" i="24"/>
  <c r="M16" i="24"/>
  <c r="J16" i="24"/>
  <c r="K16" i="24"/>
  <c r="M15" i="24"/>
  <c r="J15" i="24"/>
  <c r="K15" i="24"/>
  <c r="M14" i="24"/>
  <c r="J14" i="24"/>
  <c r="K14" i="24"/>
  <c r="M13" i="24"/>
  <c r="J13" i="24"/>
  <c r="K13" i="24"/>
  <c r="M12" i="24"/>
  <c r="J12" i="24"/>
  <c r="K12" i="24"/>
  <c r="M11" i="24"/>
  <c r="J11" i="24"/>
  <c r="K11" i="24"/>
  <c r="M10" i="24"/>
  <c r="J10" i="24"/>
  <c r="K10" i="24"/>
  <c r="M9" i="24"/>
  <c r="J9" i="24"/>
  <c r="K9" i="24"/>
  <c r="M7" i="24"/>
  <c r="J7" i="24"/>
  <c r="K7" i="24"/>
  <c r="M8" i="24"/>
  <c r="J8" i="24"/>
  <c r="K8" i="24"/>
  <c r="M6" i="24"/>
  <c r="J6" i="24"/>
  <c r="K6" i="24"/>
  <c r="M5" i="24"/>
  <c r="J5" i="24"/>
  <c r="K5" i="24"/>
  <c r="M4" i="24"/>
  <c r="J4" i="24"/>
  <c r="K4" i="24"/>
  <c r="E1" i="24"/>
  <c r="K32" i="7"/>
  <c r="I32" i="7"/>
  <c r="K31" i="7"/>
  <c r="I31" i="7"/>
  <c r="K30" i="7"/>
  <c r="I30" i="7"/>
  <c r="K29" i="7"/>
  <c r="I29" i="7"/>
  <c r="K28" i="7"/>
  <c r="I28" i="7"/>
  <c r="K27" i="7"/>
  <c r="I27" i="7"/>
  <c r="K26" i="7"/>
  <c r="I26" i="7"/>
  <c r="K25" i="7"/>
  <c r="I25" i="7"/>
  <c r="K24" i="7"/>
  <c r="I24" i="7"/>
  <c r="K23" i="7"/>
  <c r="I23" i="7"/>
  <c r="K22" i="7"/>
  <c r="I22" i="7"/>
  <c r="K21" i="7"/>
  <c r="I21" i="7"/>
  <c r="K20" i="7"/>
  <c r="I20" i="7"/>
  <c r="K19" i="7"/>
  <c r="I19" i="7"/>
  <c r="K18" i="7"/>
  <c r="I18" i="7"/>
  <c r="K17" i="7"/>
  <c r="I17" i="7"/>
  <c r="K16" i="7"/>
  <c r="I16" i="7"/>
  <c r="K15" i="7"/>
  <c r="I15" i="7"/>
  <c r="K14" i="7"/>
  <c r="I14" i="7"/>
  <c r="K13" i="7"/>
  <c r="I13" i="7"/>
  <c r="K12" i="7"/>
  <c r="I12" i="7"/>
  <c r="K11" i="7"/>
  <c r="I11" i="7"/>
  <c r="K10" i="7"/>
  <c r="I10" i="7"/>
  <c r="K9" i="7"/>
  <c r="I9" i="7"/>
  <c r="K8" i="7"/>
  <c r="I8" i="7"/>
  <c r="K7" i="7"/>
  <c r="I7" i="7"/>
  <c r="K6" i="7"/>
  <c r="I6" i="7"/>
  <c r="K5" i="7"/>
  <c r="I5" i="7"/>
  <c r="K4" i="7"/>
  <c r="I4" i="7"/>
  <c r="K3" i="7"/>
  <c r="I3" i="7"/>
  <c r="N230" i="21"/>
  <c r="M229" i="21"/>
  <c r="J229" i="21"/>
  <c r="N229" i="21"/>
  <c r="M228" i="21"/>
  <c r="J228" i="21"/>
  <c r="N228" i="21"/>
  <c r="M227" i="21"/>
  <c r="J227" i="21"/>
  <c r="N227" i="21"/>
  <c r="M226" i="21"/>
  <c r="J226" i="21"/>
  <c r="N226" i="21"/>
  <c r="M225" i="21"/>
  <c r="J225" i="21"/>
  <c r="N225" i="21"/>
  <c r="M224" i="21"/>
  <c r="J224" i="21"/>
  <c r="N224" i="21"/>
  <c r="M223" i="21"/>
  <c r="J223" i="21"/>
  <c r="N223" i="21"/>
  <c r="M222" i="21"/>
  <c r="J222" i="21"/>
  <c r="N222" i="21"/>
  <c r="M221" i="21"/>
  <c r="J221" i="21"/>
  <c r="N221" i="21"/>
  <c r="M220" i="21"/>
  <c r="J220" i="21"/>
  <c r="N220" i="21"/>
  <c r="M219" i="21"/>
  <c r="J219" i="21"/>
  <c r="K219" i="21"/>
  <c r="N219" i="21"/>
  <c r="M218" i="21"/>
  <c r="J218" i="21"/>
  <c r="N218" i="21"/>
  <c r="M217" i="21"/>
  <c r="J217" i="21"/>
  <c r="N217" i="21"/>
  <c r="M216" i="21"/>
  <c r="J216" i="21"/>
  <c r="N216" i="21"/>
  <c r="M215" i="21"/>
  <c r="J215" i="21"/>
  <c r="N215" i="21"/>
  <c r="M214" i="21"/>
  <c r="J214" i="21"/>
  <c r="N214" i="21"/>
  <c r="M213" i="21"/>
  <c r="J213" i="21"/>
  <c r="N213" i="21"/>
  <c r="M212" i="21"/>
  <c r="J212" i="21"/>
  <c r="N212" i="21"/>
  <c r="M211" i="21"/>
  <c r="J211" i="21"/>
  <c r="N211" i="21"/>
  <c r="M210" i="21"/>
  <c r="J210" i="21"/>
  <c r="N210" i="21"/>
  <c r="M209" i="21"/>
  <c r="J209" i="21"/>
  <c r="N209" i="21"/>
  <c r="M208" i="21"/>
  <c r="J208" i="21"/>
  <c r="N208" i="21"/>
  <c r="M207" i="21"/>
  <c r="J207" i="21"/>
  <c r="N207" i="21"/>
  <c r="M206" i="21"/>
  <c r="J206" i="21"/>
  <c r="N206" i="21"/>
  <c r="M205" i="21"/>
  <c r="J205" i="21"/>
  <c r="N205" i="21"/>
  <c r="M204" i="21"/>
  <c r="J204" i="21"/>
  <c r="N204" i="21"/>
  <c r="M203" i="21"/>
  <c r="J203" i="21"/>
  <c r="N203" i="21"/>
  <c r="M202" i="21"/>
  <c r="J202" i="21"/>
  <c r="N202" i="21"/>
  <c r="M201" i="21"/>
  <c r="J201" i="21"/>
  <c r="N201" i="21"/>
  <c r="M200" i="21"/>
  <c r="J200" i="21"/>
  <c r="N200" i="21"/>
  <c r="M199" i="21"/>
  <c r="J199" i="21"/>
  <c r="N199" i="21"/>
  <c r="M198" i="21"/>
  <c r="J198" i="21"/>
  <c r="N198" i="21"/>
  <c r="M197" i="21"/>
  <c r="J197" i="21"/>
  <c r="N197" i="21"/>
  <c r="M196" i="21"/>
  <c r="J196" i="21"/>
  <c r="N196" i="21"/>
  <c r="M195" i="21"/>
  <c r="J195" i="21"/>
  <c r="N195" i="21"/>
  <c r="M194" i="21"/>
  <c r="J194" i="21"/>
  <c r="N194" i="21"/>
  <c r="M193" i="21"/>
  <c r="J193" i="21"/>
  <c r="N193" i="21"/>
  <c r="M192" i="21"/>
  <c r="J192" i="21"/>
  <c r="N192" i="21"/>
  <c r="M191" i="21"/>
  <c r="J191" i="21"/>
  <c r="N191" i="21"/>
  <c r="M190" i="21"/>
  <c r="J190" i="21"/>
  <c r="N190" i="21"/>
  <c r="M189" i="21"/>
  <c r="J189" i="21"/>
  <c r="N189" i="21"/>
  <c r="M188" i="21"/>
  <c r="J188" i="21"/>
  <c r="N188" i="21"/>
  <c r="M187" i="21"/>
  <c r="J187" i="21"/>
  <c r="N187" i="21"/>
  <c r="M186" i="21"/>
  <c r="J186" i="21"/>
  <c r="N186" i="21"/>
  <c r="M185" i="21"/>
  <c r="J185" i="21"/>
  <c r="N185" i="21"/>
  <c r="M184" i="21"/>
  <c r="J184" i="21"/>
  <c r="N184" i="21"/>
  <c r="M183" i="21"/>
  <c r="J183" i="21"/>
  <c r="N183" i="21"/>
  <c r="M182" i="21"/>
  <c r="J182" i="21"/>
  <c r="N182" i="21"/>
  <c r="M181" i="21"/>
  <c r="J181" i="21"/>
  <c r="N181" i="21"/>
  <c r="M180" i="21"/>
  <c r="J180" i="21"/>
  <c r="N180" i="21"/>
  <c r="M179" i="21"/>
  <c r="J179" i="21"/>
  <c r="N179" i="21"/>
  <c r="M178" i="21"/>
  <c r="J178" i="21"/>
  <c r="N178" i="21"/>
  <c r="M177" i="21"/>
  <c r="J177" i="21"/>
  <c r="N177" i="21"/>
  <c r="M176" i="21"/>
  <c r="J176" i="21"/>
  <c r="N176" i="21"/>
  <c r="M175" i="21"/>
  <c r="J175" i="21"/>
  <c r="N175" i="21"/>
  <c r="M174" i="21"/>
  <c r="J174" i="21"/>
  <c r="N174" i="21"/>
  <c r="M173" i="21"/>
  <c r="J173" i="21"/>
  <c r="N173" i="21"/>
  <c r="M172" i="21"/>
  <c r="J172" i="21"/>
  <c r="N172" i="21"/>
  <c r="M171" i="21"/>
  <c r="J171" i="21"/>
  <c r="N171" i="21"/>
  <c r="M170" i="21"/>
  <c r="J170" i="21"/>
  <c r="N170" i="21"/>
  <c r="M169" i="21"/>
  <c r="J169" i="21"/>
  <c r="N169" i="21"/>
  <c r="M168" i="21"/>
  <c r="J168" i="21"/>
  <c r="N168" i="21"/>
  <c r="M167" i="21"/>
  <c r="J167" i="21"/>
  <c r="N167" i="21"/>
  <c r="M166" i="21"/>
  <c r="J166" i="21"/>
  <c r="N166" i="21"/>
  <c r="M165" i="21"/>
  <c r="J165" i="21"/>
  <c r="N165" i="21"/>
  <c r="M164" i="21"/>
  <c r="J164" i="21"/>
  <c r="N164" i="21"/>
  <c r="M163" i="21"/>
  <c r="J163" i="21"/>
  <c r="N163" i="21"/>
  <c r="M162" i="21"/>
  <c r="J162" i="21"/>
  <c r="N162" i="21"/>
  <c r="M161" i="21"/>
  <c r="J161" i="21"/>
  <c r="N161" i="21"/>
  <c r="M160" i="21"/>
  <c r="J160" i="21"/>
  <c r="N160" i="21"/>
  <c r="M159" i="21"/>
  <c r="J159" i="21"/>
  <c r="N159" i="21"/>
  <c r="M158" i="21"/>
  <c r="J158" i="21"/>
  <c r="N158" i="21"/>
  <c r="M157" i="21"/>
  <c r="J157" i="21"/>
  <c r="N157" i="21"/>
  <c r="M156" i="21"/>
  <c r="J156" i="21"/>
  <c r="N156" i="21"/>
  <c r="M155" i="21"/>
  <c r="J155" i="21"/>
  <c r="N155" i="21"/>
  <c r="M154" i="21"/>
  <c r="J154" i="21"/>
  <c r="N154" i="21"/>
  <c r="M153" i="21"/>
  <c r="J153" i="21"/>
  <c r="N153" i="21"/>
  <c r="M152" i="21"/>
  <c r="J152" i="21"/>
  <c r="N152" i="21"/>
  <c r="M151" i="21"/>
  <c r="J151" i="21"/>
  <c r="N151" i="21"/>
  <c r="M150" i="21"/>
  <c r="J150" i="21"/>
  <c r="N150" i="21"/>
  <c r="M149" i="21"/>
  <c r="J149" i="21"/>
  <c r="N149" i="21"/>
  <c r="M148" i="21"/>
  <c r="J148" i="21"/>
  <c r="N148" i="21"/>
  <c r="M147" i="21"/>
  <c r="J147" i="21"/>
  <c r="N147" i="21"/>
  <c r="M146" i="21"/>
  <c r="J146" i="21"/>
  <c r="N146" i="21"/>
  <c r="M145" i="21"/>
  <c r="J145" i="21"/>
  <c r="N145" i="21"/>
  <c r="M144" i="21"/>
  <c r="J144" i="21"/>
  <c r="N144" i="21"/>
  <c r="M143" i="21"/>
  <c r="J143" i="21"/>
  <c r="N143" i="21"/>
  <c r="M142" i="21"/>
  <c r="J142" i="21"/>
  <c r="N142" i="21"/>
  <c r="M141" i="21"/>
  <c r="J141" i="21"/>
  <c r="N141" i="21"/>
  <c r="M140" i="21"/>
  <c r="J140" i="21"/>
  <c r="N140" i="21"/>
  <c r="M139" i="21"/>
  <c r="J139" i="21"/>
  <c r="N139" i="21"/>
  <c r="M138" i="21"/>
  <c r="J138" i="21"/>
  <c r="N138" i="21"/>
  <c r="M137" i="21"/>
  <c r="J137" i="21"/>
  <c r="N137" i="21"/>
  <c r="M136" i="21"/>
  <c r="J136" i="21"/>
  <c r="N136" i="21"/>
  <c r="M135" i="21"/>
  <c r="J135" i="21"/>
  <c r="N135" i="21"/>
  <c r="M134" i="21"/>
  <c r="J134" i="21"/>
  <c r="N134" i="21"/>
  <c r="M133" i="21"/>
  <c r="J133" i="21"/>
  <c r="N133" i="21"/>
  <c r="M132" i="21"/>
  <c r="J132" i="21"/>
  <c r="N132" i="21"/>
  <c r="M131" i="21"/>
  <c r="J131" i="21"/>
  <c r="N131" i="21"/>
  <c r="M130" i="21"/>
  <c r="J130" i="21"/>
  <c r="N130" i="21"/>
  <c r="M129" i="21"/>
  <c r="J129" i="21"/>
  <c r="N129" i="21"/>
  <c r="M128" i="21"/>
  <c r="J128" i="21"/>
  <c r="N128" i="21"/>
  <c r="M127" i="21"/>
  <c r="J127" i="21"/>
  <c r="N127" i="21"/>
  <c r="M126" i="21"/>
  <c r="J126" i="21"/>
  <c r="N126" i="21"/>
  <c r="M125" i="21"/>
  <c r="J125" i="21"/>
  <c r="N125" i="21"/>
  <c r="M124" i="21"/>
  <c r="J124" i="21"/>
  <c r="N124" i="21"/>
  <c r="M123" i="21"/>
  <c r="J123" i="21"/>
  <c r="N123" i="21"/>
  <c r="M122" i="21"/>
  <c r="J122" i="21"/>
  <c r="N122" i="21"/>
  <c r="M121" i="21"/>
  <c r="J121" i="21"/>
  <c r="N121" i="21"/>
  <c r="M120" i="21"/>
  <c r="J120" i="21"/>
  <c r="N120" i="21"/>
  <c r="M119" i="21"/>
  <c r="J119" i="21"/>
  <c r="N119" i="21"/>
  <c r="M118" i="21"/>
  <c r="J118" i="21"/>
  <c r="N118" i="21"/>
  <c r="M117" i="21"/>
  <c r="J117" i="21"/>
  <c r="N117" i="21"/>
  <c r="M116" i="21"/>
  <c r="J116" i="21"/>
  <c r="N116" i="21"/>
  <c r="M115" i="21"/>
  <c r="J115" i="21"/>
  <c r="N115" i="21"/>
  <c r="M114" i="21"/>
  <c r="J114" i="21"/>
  <c r="N114" i="21"/>
  <c r="M113" i="21"/>
  <c r="J113" i="21"/>
  <c r="N113" i="21"/>
  <c r="M112" i="21"/>
  <c r="J112" i="21"/>
  <c r="N112" i="21"/>
  <c r="M111" i="21"/>
  <c r="J111" i="21"/>
  <c r="N111" i="21"/>
  <c r="M110" i="21"/>
  <c r="J110" i="21"/>
  <c r="N110" i="21"/>
  <c r="M109" i="21"/>
  <c r="J109" i="21"/>
  <c r="N109" i="21"/>
  <c r="M108" i="21"/>
  <c r="J108" i="21"/>
  <c r="N108" i="21"/>
  <c r="M107" i="21"/>
  <c r="J107" i="21"/>
  <c r="N107" i="21"/>
  <c r="M106" i="21"/>
  <c r="J106" i="21"/>
  <c r="N106" i="21"/>
  <c r="M105" i="21"/>
  <c r="J105" i="21"/>
  <c r="N105" i="21"/>
  <c r="M104" i="21"/>
  <c r="J104" i="21"/>
  <c r="N104" i="21"/>
  <c r="M103" i="21"/>
  <c r="J103" i="21"/>
  <c r="N103" i="21"/>
  <c r="M102" i="21"/>
  <c r="J102" i="21"/>
  <c r="N102" i="21"/>
  <c r="M101" i="21"/>
  <c r="J101" i="21"/>
  <c r="N101" i="21"/>
  <c r="M100" i="21"/>
  <c r="J100" i="21"/>
  <c r="N100" i="21"/>
  <c r="M99" i="21"/>
  <c r="J99" i="21"/>
  <c r="N99" i="21"/>
  <c r="M98" i="21"/>
  <c r="J98" i="21"/>
  <c r="N98" i="21"/>
  <c r="M97" i="21"/>
  <c r="J97" i="21"/>
  <c r="N97" i="21"/>
  <c r="M96" i="21"/>
  <c r="J96" i="21"/>
  <c r="N96" i="21"/>
  <c r="M95" i="21"/>
  <c r="J95" i="21"/>
  <c r="N95" i="21"/>
  <c r="M94" i="21"/>
  <c r="J94" i="21"/>
  <c r="N94" i="21"/>
  <c r="M93" i="21"/>
  <c r="J93" i="21"/>
  <c r="N93" i="21"/>
  <c r="M92" i="21"/>
  <c r="J92" i="21"/>
  <c r="N92" i="21"/>
  <c r="M91" i="21"/>
  <c r="J91" i="21"/>
  <c r="N91" i="21"/>
  <c r="M90" i="21"/>
  <c r="J90" i="21"/>
  <c r="N90" i="21"/>
  <c r="M89" i="21"/>
  <c r="J89" i="21"/>
  <c r="N89" i="21"/>
  <c r="M88" i="21"/>
  <c r="J88" i="21"/>
  <c r="N88" i="21"/>
  <c r="M87" i="21"/>
  <c r="J87" i="21"/>
  <c r="N87" i="21"/>
  <c r="M86" i="21"/>
  <c r="J86" i="21"/>
  <c r="N86" i="21"/>
  <c r="M85" i="21"/>
  <c r="J85" i="21"/>
  <c r="N85" i="21"/>
  <c r="M84" i="21"/>
  <c r="J84" i="21"/>
  <c r="N84" i="21"/>
  <c r="M83" i="21"/>
  <c r="J83" i="21"/>
  <c r="N83" i="21"/>
  <c r="M82" i="21"/>
  <c r="J82" i="21"/>
  <c r="N82" i="21"/>
  <c r="M81" i="21"/>
  <c r="J81" i="21"/>
  <c r="N81" i="21"/>
  <c r="M80" i="21"/>
  <c r="J80" i="21"/>
  <c r="N80" i="21"/>
  <c r="M79" i="21"/>
  <c r="J79" i="21"/>
  <c r="N79" i="21"/>
  <c r="M78" i="21"/>
  <c r="J78" i="21"/>
  <c r="N78" i="21"/>
  <c r="M77" i="21"/>
  <c r="J77" i="21"/>
  <c r="N77" i="21"/>
  <c r="M76" i="21"/>
  <c r="J76" i="21"/>
  <c r="N76" i="21"/>
  <c r="M75" i="21"/>
  <c r="J75" i="21"/>
  <c r="N75" i="21"/>
  <c r="M74" i="21"/>
  <c r="J74" i="21"/>
  <c r="N74" i="21"/>
  <c r="M73" i="21"/>
  <c r="J73" i="21"/>
  <c r="N73" i="21"/>
  <c r="M72" i="21"/>
  <c r="J72" i="21"/>
  <c r="N72" i="21"/>
  <c r="M71" i="21"/>
  <c r="J71" i="21"/>
  <c r="N71" i="21"/>
  <c r="M70" i="21"/>
  <c r="J70" i="21"/>
  <c r="N70" i="21"/>
  <c r="M69" i="21"/>
  <c r="J69" i="21"/>
  <c r="N69" i="21"/>
  <c r="M68" i="21"/>
  <c r="J68" i="21"/>
  <c r="N68" i="21"/>
  <c r="M67" i="21"/>
  <c r="J67" i="21"/>
  <c r="N67" i="21"/>
  <c r="M66" i="21"/>
  <c r="J66" i="21"/>
  <c r="N66" i="21"/>
  <c r="M65" i="21"/>
  <c r="J65" i="21"/>
  <c r="N65" i="21"/>
  <c r="M64" i="21"/>
  <c r="J64" i="21"/>
  <c r="N64" i="21"/>
  <c r="M63" i="21"/>
  <c r="J63" i="21"/>
  <c r="N63" i="21"/>
  <c r="M62" i="21"/>
  <c r="J62" i="21"/>
  <c r="N62" i="21"/>
  <c r="M61" i="21"/>
  <c r="J61" i="21"/>
  <c r="N61" i="21"/>
  <c r="M60" i="21"/>
  <c r="J60" i="21"/>
  <c r="N60" i="21"/>
  <c r="M59" i="21"/>
  <c r="J59" i="21"/>
  <c r="N59" i="21"/>
  <c r="M58" i="21"/>
  <c r="J58" i="21"/>
  <c r="N58" i="21"/>
  <c r="M57" i="21"/>
  <c r="J57" i="21"/>
  <c r="N57" i="21"/>
  <c r="M56" i="21"/>
  <c r="J56" i="21"/>
  <c r="N56" i="21"/>
  <c r="M55" i="21"/>
  <c r="J55" i="21"/>
  <c r="N55" i="21"/>
  <c r="M54" i="21"/>
  <c r="J54" i="21"/>
  <c r="N54" i="21"/>
  <c r="M53" i="21"/>
  <c r="J53" i="21"/>
  <c r="N53" i="21"/>
  <c r="M52" i="21"/>
  <c r="J52" i="21"/>
  <c r="N52" i="21"/>
  <c r="M51" i="21"/>
  <c r="J51" i="21"/>
  <c r="N51" i="21"/>
  <c r="M50" i="21"/>
  <c r="J50" i="21"/>
  <c r="N50" i="21"/>
  <c r="M49" i="21"/>
  <c r="J49" i="21"/>
  <c r="N49" i="21"/>
  <c r="M48" i="21"/>
  <c r="J48" i="21"/>
  <c r="N48" i="21"/>
  <c r="M47" i="21"/>
  <c r="J47" i="21"/>
  <c r="N47" i="21"/>
  <c r="M46" i="21"/>
  <c r="J46" i="21"/>
  <c r="N46" i="21"/>
  <c r="M45" i="21"/>
  <c r="J45" i="21"/>
  <c r="N45" i="21"/>
  <c r="M44" i="21"/>
  <c r="J44" i="21"/>
  <c r="N44" i="21"/>
  <c r="M43" i="21"/>
  <c r="J43" i="21"/>
  <c r="N43" i="21"/>
  <c r="M42" i="21"/>
  <c r="J42" i="21"/>
  <c r="N42" i="21"/>
  <c r="M41" i="21"/>
  <c r="J41" i="21"/>
  <c r="N41" i="21"/>
  <c r="M40" i="21"/>
  <c r="J40" i="21"/>
  <c r="N40" i="21"/>
  <c r="M39" i="21"/>
  <c r="J39" i="21"/>
  <c r="N39" i="21"/>
  <c r="M38" i="21"/>
  <c r="J38" i="21"/>
  <c r="N38" i="21"/>
  <c r="M37" i="21"/>
  <c r="J37" i="21"/>
  <c r="N37" i="21"/>
  <c r="M36" i="21"/>
  <c r="J36" i="21"/>
  <c r="N36" i="21"/>
  <c r="M35" i="21"/>
  <c r="J35" i="21"/>
  <c r="N35" i="21"/>
  <c r="M34" i="21"/>
  <c r="J34" i="21"/>
  <c r="N34" i="21"/>
  <c r="M33" i="21"/>
  <c r="J33" i="21"/>
  <c r="N33" i="21"/>
  <c r="M32" i="21"/>
  <c r="J32" i="21"/>
  <c r="N32" i="21"/>
  <c r="M31" i="21"/>
  <c r="J31" i="21"/>
  <c r="N31" i="21"/>
  <c r="M30" i="21"/>
  <c r="J30" i="21"/>
  <c r="N30" i="21"/>
  <c r="M29" i="21"/>
  <c r="J29" i="21"/>
  <c r="N29" i="21"/>
  <c r="M28" i="21"/>
  <c r="J28" i="21"/>
  <c r="N28" i="21"/>
  <c r="M27" i="21"/>
  <c r="J27" i="21"/>
  <c r="N27" i="21"/>
  <c r="M26" i="21"/>
  <c r="J26" i="21"/>
  <c r="N26" i="21"/>
  <c r="M25" i="21"/>
  <c r="J25" i="21"/>
  <c r="N25" i="21"/>
  <c r="M24" i="21"/>
  <c r="J24" i="21"/>
  <c r="N24" i="21"/>
  <c r="M23" i="21"/>
  <c r="J23" i="21"/>
  <c r="N23" i="21"/>
  <c r="M22" i="21"/>
  <c r="J22" i="21"/>
  <c r="N22" i="21"/>
  <c r="M21" i="21"/>
  <c r="J21" i="21"/>
  <c r="N21" i="21"/>
  <c r="M20" i="21"/>
  <c r="J20" i="21"/>
  <c r="N20" i="21"/>
  <c r="M19" i="21"/>
  <c r="J19" i="21"/>
  <c r="N19" i="21"/>
  <c r="M18" i="21"/>
  <c r="J18" i="21"/>
  <c r="N18" i="21"/>
  <c r="M17" i="21"/>
  <c r="J17" i="21"/>
  <c r="N17" i="21"/>
  <c r="M16" i="21"/>
  <c r="J16" i="21"/>
  <c r="N16" i="21"/>
  <c r="M15" i="21"/>
  <c r="J15" i="21"/>
  <c r="N15" i="21"/>
  <c r="M14" i="21"/>
  <c r="J14" i="21"/>
  <c r="N14" i="21"/>
  <c r="M13" i="21"/>
  <c r="J13" i="21"/>
  <c r="N13" i="21"/>
  <c r="J12" i="21"/>
  <c r="N12" i="21"/>
  <c r="M11" i="21"/>
  <c r="J11" i="21"/>
  <c r="N11" i="21"/>
  <c r="M10" i="21"/>
  <c r="J10" i="21"/>
  <c r="N10" i="21"/>
  <c r="M9" i="21"/>
  <c r="J9" i="21"/>
  <c r="N9" i="21"/>
  <c r="M8" i="21"/>
  <c r="J8" i="21"/>
  <c r="N8" i="21"/>
  <c r="M7" i="21"/>
  <c r="J7" i="21"/>
  <c r="N7" i="21"/>
  <c r="M4" i="21"/>
  <c r="J4" i="21"/>
  <c r="N4" i="21"/>
  <c r="M6" i="21"/>
  <c r="J6" i="21"/>
  <c r="N6" i="21"/>
  <c r="M5" i="21"/>
  <c r="J5" i="21"/>
  <c r="N5" i="21"/>
  <c r="E1" i="21"/>
  <c r="N229" i="32"/>
  <c r="K229" i="32"/>
  <c r="M228" i="32"/>
  <c r="J228" i="32"/>
  <c r="M227" i="32"/>
  <c r="J227" i="32"/>
  <c r="N227" i="32"/>
  <c r="M226" i="32"/>
  <c r="J226" i="32"/>
  <c r="M225" i="32"/>
  <c r="J225" i="32"/>
  <c r="N225" i="32"/>
  <c r="M224" i="32"/>
  <c r="J224" i="32"/>
  <c r="M223" i="32"/>
  <c r="J223" i="32"/>
  <c r="N223" i="32"/>
  <c r="M222" i="32"/>
  <c r="J222" i="32"/>
  <c r="M221" i="32"/>
  <c r="J221" i="32"/>
  <c r="N221" i="32"/>
  <c r="M220" i="32"/>
  <c r="J220" i="32"/>
  <c r="M219" i="32"/>
  <c r="J219" i="32"/>
  <c r="N219" i="32"/>
  <c r="M218" i="32"/>
  <c r="J218" i="32"/>
  <c r="M217" i="32"/>
  <c r="J217" i="32"/>
  <c r="N217" i="32"/>
  <c r="M216" i="32"/>
  <c r="J216" i="32"/>
  <c r="M215" i="32"/>
  <c r="J215" i="32"/>
  <c r="N215" i="32"/>
  <c r="M214" i="32"/>
  <c r="J214" i="32"/>
  <c r="M213" i="32"/>
  <c r="J213" i="32"/>
  <c r="N213" i="32"/>
  <c r="M212" i="32"/>
  <c r="J212" i="32"/>
  <c r="M211" i="32"/>
  <c r="J211" i="32"/>
  <c r="N211" i="32"/>
  <c r="M210" i="32"/>
  <c r="J210" i="32"/>
  <c r="M209" i="32"/>
  <c r="J209" i="32"/>
  <c r="N209" i="32"/>
  <c r="M208" i="32"/>
  <c r="J208" i="32"/>
  <c r="M207" i="32"/>
  <c r="J207" i="32"/>
  <c r="N207" i="32"/>
  <c r="M206" i="32"/>
  <c r="J206" i="32"/>
  <c r="M205" i="32"/>
  <c r="J205" i="32"/>
  <c r="N205" i="32"/>
  <c r="M204" i="32"/>
  <c r="J204" i="32"/>
  <c r="M203" i="32"/>
  <c r="J203" i="32"/>
  <c r="N203" i="32"/>
  <c r="M202" i="32"/>
  <c r="J202" i="32"/>
  <c r="M201" i="32"/>
  <c r="J201" i="32"/>
  <c r="N201" i="32"/>
  <c r="M200" i="32"/>
  <c r="J200" i="32"/>
  <c r="M199" i="32"/>
  <c r="J199" i="32"/>
  <c r="N199" i="32"/>
  <c r="M198" i="32"/>
  <c r="J198" i="32"/>
  <c r="M197" i="32"/>
  <c r="J197" i="32"/>
  <c r="N197" i="32"/>
  <c r="M196" i="32"/>
  <c r="J196" i="32"/>
  <c r="M195" i="32"/>
  <c r="J195" i="32"/>
  <c r="N195" i="32"/>
  <c r="M194" i="32"/>
  <c r="J194" i="32"/>
  <c r="M193" i="32"/>
  <c r="J193" i="32"/>
  <c r="N193" i="32"/>
  <c r="M192" i="32"/>
  <c r="J192" i="32"/>
  <c r="M191" i="32"/>
  <c r="J191" i="32"/>
  <c r="N191" i="32"/>
  <c r="M190" i="32"/>
  <c r="J190" i="32"/>
  <c r="M189" i="32"/>
  <c r="J189" i="32"/>
  <c r="N189" i="32"/>
  <c r="M188" i="32"/>
  <c r="J188" i="32"/>
  <c r="M187" i="32"/>
  <c r="J187" i="32"/>
  <c r="N187" i="32"/>
  <c r="M186" i="32"/>
  <c r="J186" i="32"/>
  <c r="M185" i="32"/>
  <c r="J185" i="32"/>
  <c r="N185" i="32"/>
  <c r="M184" i="32"/>
  <c r="J184" i="32"/>
  <c r="M183" i="32"/>
  <c r="J183" i="32"/>
  <c r="N183" i="32"/>
  <c r="M182" i="32"/>
  <c r="J182" i="32"/>
  <c r="M181" i="32"/>
  <c r="J181" i="32"/>
  <c r="N181" i="32"/>
  <c r="M180" i="32"/>
  <c r="J180" i="32"/>
  <c r="M179" i="32"/>
  <c r="J179" i="32"/>
  <c r="N179" i="32"/>
  <c r="M178" i="32"/>
  <c r="J178" i="32"/>
  <c r="M177" i="32"/>
  <c r="J177" i="32"/>
  <c r="N177" i="32"/>
  <c r="M176" i="32"/>
  <c r="J176" i="32"/>
  <c r="M175" i="32"/>
  <c r="J175" i="32"/>
  <c r="N175" i="32"/>
  <c r="M174" i="32"/>
  <c r="J174" i="32"/>
  <c r="M173" i="32"/>
  <c r="J173" i="32"/>
  <c r="N173" i="32"/>
  <c r="M172" i="32"/>
  <c r="J172" i="32"/>
  <c r="M171" i="32"/>
  <c r="J171" i="32"/>
  <c r="N171" i="32"/>
  <c r="M170" i="32"/>
  <c r="J170" i="32"/>
  <c r="M169" i="32"/>
  <c r="J169" i="32"/>
  <c r="N169" i="32"/>
  <c r="M168" i="32"/>
  <c r="J168" i="32"/>
  <c r="M167" i="32"/>
  <c r="J167" i="32"/>
  <c r="N167" i="32"/>
  <c r="M166" i="32"/>
  <c r="J166" i="32"/>
  <c r="M165" i="32"/>
  <c r="J165" i="32"/>
  <c r="N165" i="32"/>
  <c r="M164" i="32"/>
  <c r="J164" i="32"/>
  <c r="M163" i="32"/>
  <c r="J163" i="32"/>
  <c r="N163" i="32"/>
  <c r="M162" i="32"/>
  <c r="J162" i="32"/>
  <c r="M161" i="32"/>
  <c r="J161" i="32"/>
  <c r="N161" i="32"/>
  <c r="M160" i="32"/>
  <c r="J160" i="32"/>
  <c r="M159" i="32"/>
  <c r="J159" i="32"/>
  <c r="N159" i="32"/>
  <c r="M158" i="32"/>
  <c r="J158" i="32"/>
  <c r="M157" i="32"/>
  <c r="J157" i="32"/>
  <c r="N157" i="32"/>
  <c r="M156" i="32"/>
  <c r="J156" i="32"/>
  <c r="M155" i="32"/>
  <c r="J155" i="32"/>
  <c r="N155" i="32"/>
  <c r="M154" i="32"/>
  <c r="J154" i="32"/>
  <c r="M153" i="32"/>
  <c r="J153" i="32"/>
  <c r="N153" i="32"/>
  <c r="M152" i="32"/>
  <c r="J152" i="32"/>
  <c r="M151" i="32"/>
  <c r="J151" i="32"/>
  <c r="N151" i="32"/>
  <c r="M150" i="32"/>
  <c r="J150" i="32"/>
  <c r="M149" i="32"/>
  <c r="J149" i="32"/>
  <c r="N149" i="32"/>
  <c r="M148" i="32"/>
  <c r="J148" i="32"/>
  <c r="M147" i="32"/>
  <c r="J147" i="32"/>
  <c r="N147" i="32"/>
  <c r="M146" i="32"/>
  <c r="J146" i="32"/>
  <c r="M145" i="32"/>
  <c r="J145" i="32"/>
  <c r="N145" i="32"/>
  <c r="M144" i="32"/>
  <c r="J144" i="32"/>
  <c r="M143" i="32"/>
  <c r="J143" i="32"/>
  <c r="N143" i="32"/>
  <c r="M142" i="32"/>
  <c r="J142" i="32"/>
  <c r="M141" i="32"/>
  <c r="J141" i="32"/>
  <c r="N141" i="32"/>
  <c r="M140" i="32"/>
  <c r="J140" i="32"/>
  <c r="M139" i="32"/>
  <c r="J139" i="32"/>
  <c r="N139" i="32"/>
  <c r="M138" i="32"/>
  <c r="J138" i="32"/>
  <c r="M137" i="32"/>
  <c r="J137" i="32"/>
  <c r="N137" i="32"/>
  <c r="M136" i="32"/>
  <c r="J136" i="32"/>
  <c r="M135" i="32"/>
  <c r="J135" i="32"/>
  <c r="N135" i="32"/>
  <c r="M134" i="32"/>
  <c r="J134" i="32"/>
  <c r="M133" i="32"/>
  <c r="J133" i="32"/>
  <c r="N133" i="32"/>
  <c r="M132" i="32"/>
  <c r="J132" i="32"/>
  <c r="M131" i="32"/>
  <c r="J131" i="32"/>
  <c r="N131" i="32"/>
  <c r="M130" i="32"/>
  <c r="J130" i="32"/>
  <c r="M129" i="32"/>
  <c r="J129" i="32"/>
  <c r="N129" i="32"/>
  <c r="M128" i="32"/>
  <c r="J128" i="32"/>
  <c r="M127" i="32"/>
  <c r="J127" i="32"/>
  <c r="N127" i="32"/>
  <c r="M126" i="32"/>
  <c r="J126" i="32"/>
  <c r="M125" i="32"/>
  <c r="J125" i="32"/>
  <c r="N125" i="32"/>
  <c r="M124" i="32"/>
  <c r="J124" i="32"/>
  <c r="M123" i="32"/>
  <c r="J123" i="32"/>
  <c r="N123" i="32"/>
  <c r="M122" i="32"/>
  <c r="J122" i="32"/>
  <c r="M121" i="32"/>
  <c r="J121" i="32"/>
  <c r="N121" i="32"/>
  <c r="M120" i="32"/>
  <c r="J120" i="32"/>
  <c r="M119" i="32"/>
  <c r="J119" i="32"/>
  <c r="N119" i="32"/>
  <c r="M118" i="32"/>
  <c r="J118" i="32"/>
  <c r="M117" i="32"/>
  <c r="J117" i="32"/>
  <c r="N117" i="32"/>
  <c r="M116" i="32"/>
  <c r="J116" i="32"/>
  <c r="M115" i="32"/>
  <c r="J115" i="32"/>
  <c r="N115" i="32"/>
  <c r="M114" i="32"/>
  <c r="J114" i="32"/>
  <c r="M113" i="32"/>
  <c r="J113" i="32"/>
  <c r="N113" i="32"/>
  <c r="M112" i="32"/>
  <c r="J112" i="32"/>
  <c r="M111" i="32"/>
  <c r="J111" i="32"/>
  <c r="N111" i="32"/>
  <c r="M110" i="32"/>
  <c r="J110" i="32"/>
  <c r="M109" i="32"/>
  <c r="J109" i="32"/>
  <c r="N109" i="32"/>
  <c r="M108" i="32"/>
  <c r="J108" i="32"/>
  <c r="M107" i="32"/>
  <c r="J107" i="32"/>
  <c r="N107" i="32"/>
  <c r="M106" i="32"/>
  <c r="J106" i="32"/>
  <c r="M105" i="32"/>
  <c r="J105" i="32"/>
  <c r="N105" i="32"/>
  <c r="M104" i="32"/>
  <c r="J104" i="32"/>
  <c r="M103" i="32"/>
  <c r="J103" i="32"/>
  <c r="N103" i="32"/>
  <c r="M102" i="32"/>
  <c r="J102" i="32"/>
  <c r="M101" i="32"/>
  <c r="J101" i="32"/>
  <c r="N101" i="32"/>
  <c r="M100" i="32"/>
  <c r="J100" i="32"/>
  <c r="M99" i="32"/>
  <c r="J99" i="32"/>
  <c r="N99" i="32"/>
  <c r="M98" i="32"/>
  <c r="J98" i="32"/>
  <c r="M97" i="32"/>
  <c r="J97" i="32"/>
  <c r="N97" i="32"/>
  <c r="M96" i="32"/>
  <c r="J96" i="32"/>
  <c r="M95" i="32"/>
  <c r="J95" i="32"/>
  <c r="N95" i="32"/>
  <c r="M94" i="32"/>
  <c r="J94" i="32"/>
  <c r="M93" i="32"/>
  <c r="J93" i="32"/>
  <c r="N93" i="32"/>
  <c r="M92" i="32"/>
  <c r="J92" i="32"/>
  <c r="M91" i="32"/>
  <c r="J91" i="32"/>
  <c r="N91" i="32"/>
  <c r="M90" i="32"/>
  <c r="J90" i="32"/>
  <c r="M89" i="32"/>
  <c r="J89" i="32"/>
  <c r="N89" i="32"/>
  <c r="M88" i="32"/>
  <c r="J88" i="32"/>
  <c r="M87" i="32"/>
  <c r="J87" i="32"/>
  <c r="N87" i="32"/>
  <c r="M86" i="32"/>
  <c r="J86" i="32"/>
  <c r="M85" i="32"/>
  <c r="J85" i="32"/>
  <c r="N85" i="32"/>
  <c r="M84" i="32"/>
  <c r="J84" i="32"/>
  <c r="M83" i="32"/>
  <c r="J83" i="32"/>
  <c r="N83" i="32"/>
  <c r="M82" i="32"/>
  <c r="J82" i="32"/>
  <c r="M81" i="32"/>
  <c r="J81" i="32"/>
  <c r="N81" i="32"/>
  <c r="M80" i="32"/>
  <c r="J80" i="32"/>
  <c r="M79" i="32"/>
  <c r="J79" i="32"/>
  <c r="N79" i="32"/>
  <c r="M78" i="32"/>
  <c r="J78" i="32"/>
  <c r="M77" i="32"/>
  <c r="J77" i="32"/>
  <c r="N77" i="32"/>
  <c r="M76" i="32"/>
  <c r="J76" i="32"/>
  <c r="M75" i="32"/>
  <c r="J75" i="32"/>
  <c r="N75" i="32"/>
  <c r="M74" i="32"/>
  <c r="J74" i="32"/>
  <c r="M73" i="32"/>
  <c r="J73" i="32"/>
  <c r="N73" i="32"/>
  <c r="M72" i="32"/>
  <c r="J72" i="32"/>
  <c r="M71" i="32"/>
  <c r="J71" i="32"/>
  <c r="N71" i="32"/>
  <c r="M70" i="32"/>
  <c r="J70" i="32"/>
  <c r="M69" i="32"/>
  <c r="J69" i="32"/>
  <c r="N69" i="32"/>
  <c r="M68" i="32"/>
  <c r="J68" i="32"/>
  <c r="M67" i="32"/>
  <c r="J67" i="32"/>
  <c r="N67" i="32"/>
  <c r="M66" i="32"/>
  <c r="J66" i="32"/>
  <c r="M65" i="32"/>
  <c r="J65" i="32"/>
  <c r="N65" i="32"/>
  <c r="M64" i="32"/>
  <c r="J64" i="32"/>
  <c r="M63" i="32"/>
  <c r="J63" i="32"/>
  <c r="N63" i="32"/>
  <c r="M62" i="32"/>
  <c r="J62" i="32"/>
  <c r="M61" i="32"/>
  <c r="J61" i="32"/>
  <c r="N61" i="32"/>
  <c r="M60" i="32"/>
  <c r="J60" i="32"/>
  <c r="M59" i="32"/>
  <c r="J59" i="32"/>
  <c r="N59" i="32"/>
  <c r="M58" i="32"/>
  <c r="J58" i="32"/>
  <c r="N58" i="32"/>
  <c r="M57" i="32"/>
  <c r="J57" i="32"/>
  <c r="N57" i="32"/>
  <c r="M56" i="32"/>
  <c r="J56" i="32"/>
  <c r="N56" i="32"/>
  <c r="M55" i="32"/>
  <c r="J55" i="32"/>
  <c r="N55" i="32"/>
  <c r="M54" i="32"/>
  <c r="J54" i="32"/>
  <c r="N54" i="32"/>
  <c r="M53" i="32"/>
  <c r="J53" i="32"/>
  <c r="N53" i="32"/>
  <c r="M52" i="32"/>
  <c r="J52" i="32"/>
  <c r="N52" i="32"/>
  <c r="M51" i="32"/>
  <c r="J51" i="32"/>
  <c r="N51" i="32"/>
  <c r="M50" i="32"/>
  <c r="J50" i="32"/>
  <c r="N50" i="32"/>
  <c r="M49" i="32"/>
  <c r="J49" i="32"/>
  <c r="N49" i="32"/>
  <c r="M48" i="32"/>
  <c r="J48" i="32"/>
  <c r="N48" i="32"/>
  <c r="M47" i="32"/>
  <c r="J47" i="32"/>
  <c r="N47" i="32"/>
  <c r="M46" i="32"/>
  <c r="J46" i="32"/>
  <c r="N46" i="32"/>
  <c r="M45" i="32"/>
  <c r="J45" i="32"/>
  <c r="N45" i="32"/>
  <c r="M44" i="32"/>
  <c r="J44" i="32"/>
  <c r="N44" i="32"/>
  <c r="M43" i="32"/>
  <c r="J43" i="32"/>
  <c r="N43" i="32"/>
  <c r="M42" i="32"/>
  <c r="J42" i="32"/>
  <c r="N42" i="32"/>
  <c r="M41" i="32"/>
  <c r="J41" i="32"/>
  <c r="N41" i="32"/>
  <c r="M40" i="32"/>
  <c r="J40" i="32"/>
  <c r="N40" i="32"/>
  <c r="M39" i="32"/>
  <c r="J39" i="32"/>
  <c r="N39" i="32"/>
  <c r="M38" i="32"/>
  <c r="J38" i="32"/>
  <c r="N38" i="32"/>
  <c r="M37" i="32"/>
  <c r="J37" i="32"/>
  <c r="N37" i="32"/>
  <c r="M36" i="32"/>
  <c r="J36" i="32"/>
  <c r="N36" i="32"/>
  <c r="M35" i="32"/>
  <c r="J35" i="32"/>
  <c r="N35" i="32"/>
  <c r="M34" i="32"/>
  <c r="J34" i="32"/>
  <c r="N34" i="32"/>
  <c r="M33" i="32"/>
  <c r="J33" i="32"/>
  <c r="N33" i="32"/>
  <c r="M32" i="32"/>
  <c r="J32" i="32"/>
  <c r="N32" i="32"/>
  <c r="M30" i="32"/>
  <c r="J30" i="32"/>
  <c r="N30" i="32"/>
  <c r="M29" i="32"/>
  <c r="J29" i="32"/>
  <c r="N29" i="32"/>
  <c r="M24" i="32"/>
  <c r="J24" i="32"/>
  <c r="N24" i="32"/>
  <c r="M23" i="32"/>
  <c r="J23" i="32"/>
  <c r="N23" i="32"/>
  <c r="M22" i="32"/>
  <c r="J22" i="32"/>
  <c r="N22" i="32"/>
  <c r="M21" i="32"/>
  <c r="J21" i="32"/>
  <c r="N21" i="32"/>
  <c r="M18" i="32"/>
  <c r="J18" i="32"/>
  <c r="N18" i="32"/>
  <c r="M17" i="32"/>
  <c r="J17" i="32"/>
  <c r="N17" i="32"/>
  <c r="M31" i="32"/>
  <c r="J31" i="32"/>
  <c r="N31" i="32"/>
  <c r="M28" i="32"/>
  <c r="J28" i="32"/>
  <c r="N28" i="32"/>
  <c r="M27" i="32"/>
  <c r="J27" i="32"/>
  <c r="N27" i="32"/>
  <c r="M26" i="32"/>
  <c r="J26" i="32"/>
  <c r="N26" i="32"/>
  <c r="M25" i="32"/>
  <c r="J25" i="32"/>
  <c r="N25" i="32"/>
  <c r="M20" i="32"/>
  <c r="J20" i="32"/>
  <c r="N20" i="32"/>
  <c r="M19" i="32"/>
  <c r="J19" i="32"/>
  <c r="N19" i="32"/>
  <c r="M16" i="32"/>
  <c r="J16" i="32"/>
  <c r="N16" i="32"/>
  <c r="M15" i="32"/>
  <c r="J15" i="32"/>
  <c r="N15" i="32"/>
  <c r="M13" i="32"/>
  <c r="J13" i="32"/>
  <c r="N13" i="32"/>
  <c r="M11" i="32"/>
  <c r="J11" i="32"/>
  <c r="N11" i="32"/>
  <c r="M9" i="32"/>
  <c r="J9" i="32"/>
  <c r="N9" i="32"/>
  <c r="M14" i="32"/>
  <c r="J14" i="32"/>
  <c r="N14" i="32"/>
  <c r="M12" i="32"/>
  <c r="J12" i="32"/>
  <c r="N12" i="32"/>
  <c r="M10" i="32"/>
  <c r="J10" i="32"/>
  <c r="N10" i="32"/>
  <c r="M8" i="32"/>
  <c r="J8" i="32"/>
  <c r="N8" i="32"/>
  <c r="M6" i="32"/>
  <c r="J6" i="32"/>
  <c r="N6" i="32"/>
  <c r="M7" i="32"/>
  <c r="J7" i="32"/>
  <c r="N7" i="32"/>
  <c r="M5" i="32"/>
  <c r="J5" i="32"/>
  <c r="N5" i="32"/>
  <c r="M4" i="32"/>
  <c r="J4" i="32"/>
  <c r="N4" i="32"/>
  <c r="E1" i="32"/>
  <c r="N36" i="6"/>
  <c r="I36" i="6"/>
  <c r="N35" i="6"/>
  <c r="I35" i="6"/>
  <c r="N34" i="6"/>
  <c r="I34" i="6"/>
  <c r="N33" i="6"/>
  <c r="I33" i="6"/>
  <c r="N32" i="6"/>
  <c r="I32" i="6"/>
  <c r="N31" i="6"/>
  <c r="I31" i="6"/>
  <c r="N30" i="6"/>
  <c r="I30" i="6"/>
  <c r="N29" i="6"/>
  <c r="I29" i="6"/>
  <c r="N28" i="6"/>
  <c r="I28" i="6"/>
  <c r="N27" i="6"/>
  <c r="I27" i="6"/>
  <c r="N26" i="6"/>
  <c r="I26" i="6"/>
  <c r="N25" i="6"/>
  <c r="I25" i="6"/>
  <c r="N24" i="6"/>
  <c r="I24" i="6"/>
  <c r="N23" i="6"/>
  <c r="I23" i="6"/>
  <c r="N22" i="6"/>
  <c r="I22" i="6"/>
  <c r="N21" i="6"/>
  <c r="I21" i="6"/>
  <c r="N20" i="6"/>
  <c r="I20" i="6"/>
  <c r="N19" i="6"/>
  <c r="I19" i="6"/>
  <c r="N18" i="6"/>
  <c r="I18" i="6"/>
  <c r="N17" i="6"/>
  <c r="I17" i="6"/>
  <c r="N16" i="6"/>
  <c r="I16" i="6"/>
  <c r="N15" i="6"/>
  <c r="I15" i="6"/>
  <c r="N14" i="6"/>
  <c r="I14" i="6"/>
  <c r="N13" i="6"/>
  <c r="I13" i="6"/>
  <c r="N12" i="6"/>
  <c r="I12" i="6"/>
  <c r="N11" i="6"/>
  <c r="I11" i="6"/>
  <c r="N10" i="6"/>
  <c r="I10" i="6"/>
  <c r="N9" i="6"/>
  <c r="I9" i="6"/>
  <c r="N8" i="6"/>
  <c r="I8" i="6"/>
  <c r="N7" i="6"/>
  <c r="I7" i="6"/>
  <c r="N6" i="6"/>
  <c r="I6" i="6"/>
  <c r="N5" i="6"/>
  <c r="I5" i="6"/>
  <c r="N4" i="6"/>
  <c r="I4" i="6"/>
  <c r="N3" i="6"/>
  <c r="I3" i="6"/>
  <c r="K227" i="23"/>
  <c r="M225" i="23"/>
  <c r="J225" i="23"/>
  <c r="N225" i="23"/>
  <c r="M224" i="23"/>
  <c r="J224" i="23"/>
  <c r="N224" i="23"/>
  <c r="M223" i="23"/>
  <c r="J223" i="23"/>
  <c r="N223" i="23"/>
  <c r="M222" i="23"/>
  <c r="J222" i="23"/>
  <c r="N222" i="23"/>
  <c r="M221" i="23"/>
  <c r="J221" i="23"/>
  <c r="N221" i="23"/>
  <c r="M220" i="23"/>
  <c r="J220" i="23"/>
  <c r="N220" i="23"/>
  <c r="M219" i="23"/>
  <c r="J219" i="23"/>
  <c r="N219" i="23"/>
  <c r="M218" i="23"/>
  <c r="J218" i="23"/>
  <c r="N218" i="23"/>
  <c r="M217" i="23"/>
  <c r="J217" i="23"/>
  <c r="N217" i="23"/>
  <c r="M216" i="23"/>
  <c r="J216" i="23"/>
  <c r="N216" i="23"/>
  <c r="M215" i="23"/>
  <c r="J215" i="23"/>
  <c r="N215" i="23"/>
  <c r="M214" i="23"/>
  <c r="J214" i="23"/>
  <c r="K214" i="23"/>
  <c r="L214" i="23"/>
  <c r="N214" i="23"/>
  <c r="M213" i="23"/>
  <c r="J213" i="23"/>
  <c r="N213" i="23"/>
  <c r="M212" i="23"/>
  <c r="J212" i="23"/>
  <c r="N212" i="23"/>
  <c r="M211" i="23"/>
  <c r="J211" i="23"/>
  <c r="N211" i="23"/>
  <c r="M210" i="23"/>
  <c r="J210" i="23"/>
  <c r="N210" i="23"/>
  <c r="M209" i="23"/>
  <c r="J209" i="23"/>
  <c r="N209" i="23"/>
  <c r="M208" i="23"/>
  <c r="J208" i="23"/>
  <c r="N208" i="23"/>
  <c r="M207" i="23"/>
  <c r="J207" i="23"/>
  <c r="N207" i="23"/>
  <c r="M206" i="23"/>
  <c r="J206" i="23"/>
  <c r="N206" i="23"/>
  <c r="M205" i="23"/>
  <c r="J205" i="23"/>
  <c r="N205" i="23"/>
  <c r="M204" i="23"/>
  <c r="J204" i="23"/>
  <c r="N204" i="23"/>
  <c r="M203" i="23"/>
  <c r="J203" i="23"/>
  <c r="N203" i="23"/>
  <c r="M202" i="23"/>
  <c r="J202" i="23"/>
  <c r="N202" i="23"/>
  <c r="M201" i="23"/>
  <c r="J201" i="23"/>
  <c r="N201" i="23"/>
  <c r="M200" i="23"/>
  <c r="J200" i="23"/>
  <c r="N200" i="23"/>
  <c r="M199" i="23"/>
  <c r="J199" i="23"/>
  <c r="N199" i="23"/>
  <c r="M198" i="23"/>
  <c r="J198" i="23"/>
  <c r="N198" i="23"/>
  <c r="M197" i="23"/>
  <c r="J197" i="23"/>
  <c r="N197" i="23"/>
  <c r="M196" i="23"/>
  <c r="J196" i="23"/>
  <c r="N196" i="23"/>
  <c r="M195" i="23"/>
  <c r="J195" i="23"/>
  <c r="N195" i="23"/>
  <c r="M194" i="23"/>
  <c r="J194" i="23"/>
  <c r="N194" i="23"/>
  <c r="M193" i="23"/>
  <c r="J193" i="23"/>
  <c r="N193" i="23"/>
  <c r="M192" i="23"/>
  <c r="J192" i="23"/>
  <c r="N192" i="23"/>
  <c r="M191" i="23"/>
  <c r="J191" i="23"/>
  <c r="N191" i="23"/>
  <c r="M190" i="23"/>
  <c r="J190" i="23"/>
  <c r="N190" i="23"/>
  <c r="M189" i="23"/>
  <c r="J189" i="23"/>
  <c r="N189" i="23"/>
  <c r="M188" i="23"/>
  <c r="J188" i="23"/>
  <c r="N188" i="23"/>
  <c r="M187" i="23"/>
  <c r="J187" i="23"/>
  <c r="N187" i="23"/>
  <c r="M186" i="23"/>
  <c r="J186" i="23"/>
  <c r="N186" i="23"/>
  <c r="M185" i="23"/>
  <c r="J185" i="23"/>
  <c r="N185" i="23"/>
  <c r="M184" i="23"/>
  <c r="J184" i="23"/>
  <c r="N184" i="23"/>
  <c r="M183" i="23"/>
  <c r="J183" i="23"/>
  <c r="N183" i="23"/>
  <c r="M182" i="23"/>
  <c r="J182" i="23"/>
  <c r="N182" i="23"/>
  <c r="M181" i="23"/>
  <c r="J181" i="23"/>
  <c r="N181" i="23"/>
  <c r="M180" i="23"/>
  <c r="J180" i="23"/>
  <c r="N180" i="23"/>
  <c r="M179" i="23"/>
  <c r="J179" i="23"/>
  <c r="N179" i="23"/>
  <c r="M178" i="23"/>
  <c r="J178" i="23"/>
  <c r="N178" i="23"/>
  <c r="M177" i="23"/>
  <c r="J177" i="23"/>
  <c r="N177" i="23"/>
  <c r="M176" i="23"/>
  <c r="J176" i="23"/>
  <c r="N176" i="23"/>
  <c r="M175" i="23"/>
  <c r="J175" i="23"/>
  <c r="N175" i="23"/>
  <c r="M174" i="23"/>
  <c r="J174" i="23"/>
  <c r="N174" i="23"/>
  <c r="M173" i="23"/>
  <c r="J173" i="23"/>
  <c r="N173" i="23"/>
  <c r="M172" i="23"/>
  <c r="J172" i="23"/>
  <c r="N172" i="23"/>
  <c r="M171" i="23"/>
  <c r="J171" i="23"/>
  <c r="N171" i="23"/>
  <c r="M170" i="23"/>
  <c r="J170" i="23"/>
  <c r="N170" i="23"/>
  <c r="M169" i="23"/>
  <c r="J169" i="23"/>
  <c r="N169" i="23"/>
  <c r="M168" i="23"/>
  <c r="J168" i="23"/>
  <c r="N168" i="23"/>
  <c r="M167" i="23"/>
  <c r="J167" i="23"/>
  <c r="N167" i="23"/>
  <c r="M166" i="23"/>
  <c r="J166" i="23"/>
  <c r="N166" i="23"/>
  <c r="M165" i="23"/>
  <c r="J165" i="23"/>
  <c r="N165" i="23"/>
  <c r="M164" i="23"/>
  <c r="J164" i="23"/>
  <c r="N164" i="23"/>
  <c r="M163" i="23"/>
  <c r="J163" i="23"/>
  <c r="N163" i="23"/>
  <c r="M162" i="23"/>
  <c r="J162" i="23"/>
  <c r="N162" i="23"/>
  <c r="M161" i="23"/>
  <c r="J161" i="23"/>
  <c r="N161" i="23"/>
  <c r="M160" i="23"/>
  <c r="J160" i="23"/>
  <c r="N160" i="23"/>
  <c r="M159" i="23"/>
  <c r="J159" i="23"/>
  <c r="N159" i="23"/>
  <c r="M158" i="23"/>
  <c r="J158" i="23"/>
  <c r="N158" i="23"/>
  <c r="M157" i="23"/>
  <c r="J157" i="23"/>
  <c r="N157" i="23"/>
  <c r="M156" i="23"/>
  <c r="J156" i="23"/>
  <c r="N156" i="23"/>
  <c r="M155" i="23"/>
  <c r="J155" i="23"/>
  <c r="N155" i="23"/>
  <c r="M154" i="23"/>
  <c r="J154" i="23"/>
  <c r="N154" i="23"/>
  <c r="M153" i="23"/>
  <c r="J153" i="23"/>
  <c r="N153" i="23"/>
  <c r="M152" i="23"/>
  <c r="J152" i="23"/>
  <c r="N152" i="23"/>
  <c r="M151" i="23"/>
  <c r="J151" i="23"/>
  <c r="N151" i="23"/>
  <c r="M150" i="23"/>
  <c r="J150" i="23"/>
  <c r="N150" i="23"/>
  <c r="M149" i="23"/>
  <c r="J149" i="23"/>
  <c r="N149" i="23"/>
  <c r="M148" i="23"/>
  <c r="J148" i="23"/>
  <c r="N148" i="23"/>
  <c r="M147" i="23"/>
  <c r="J147" i="23"/>
  <c r="N147" i="23"/>
  <c r="M146" i="23"/>
  <c r="J146" i="23"/>
  <c r="N146" i="23"/>
  <c r="M145" i="23"/>
  <c r="J145" i="23"/>
  <c r="N145" i="23"/>
  <c r="M144" i="23"/>
  <c r="J144" i="23"/>
  <c r="N144" i="23"/>
  <c r="M143" i="23"/>
  <c r="J143" i="23"/>
  <c r="N143" i="23"/>
  <c r="M142" i="23"/>
  <c r="J142" i="23"/>
  <c r="N142" i="23"/>
  <c r="M141" i="23"/>
  <c r="J141" i="23"/>
  <c r="N141" i="23"/>
  <c r="M140" i="23"/>
  <c r="J140" i="23"/>
  <c r="N140" i="23"/>
  <c r="M139" i="23"/>
  <c r="J139" i="23"/>
  <c r="N139" i="23"/>
  <c r="M138" i="23"/>
  <c r="J138" i="23"/>
  <c r="N138" i="23"/>
  <c r="M137" i="23"/>
  <c r="J137" i="23"/>
  <c r="N137" i="23"/>
  <c r="M136" i="23"/>
  <c r="J136" i="23"/>
  <c r="N136" i="23"/>
  <c r="M135" i="23"/>
  <c r="J135" i="23"/>
  <c r="N135" i="23"/>
  <c r="M134" i="23"/>
  <c r="J134" i="23"/>
  <c r="N134" i="23"/>
  <c r="M133" i="23"/>
  <c r="J133" i="23"/>
  <c r="N133" i="23"/>
  <c r="M132" i="23"/>
  <c r="J132" i="23"/>
  <c r="N132" i="23"/>
  <c r="M131" i="23"/>
  <c r="J131" i="23"/>
  <c r="N131" i="23"/>
  <c r="M130" i="23"/>
  <c r="J130" i="23"/>
  <c r="N130" i="23"/>
  <c r="M129" i="23"/>
  <c r="J129" i="23"/>
  <c r="N129" i="23"/>
  <c r="M128" i="23"/>
  <c r="J128" i="23"/>
  <c r="N128" i="23"/>
  <c r="M127" i="23"/>
  <c r="J127" i="23"/>
  <c r="N127" i="23"/>
  <c r="M126" i="23"/>
  <c r="J126" i="23"/>
  <c r="N126" i="23"/>
  <c r="M125" i="23"/>
  <c r="J125" i="23"/>
  <c r="N125" i="23"/>
  <c r="M124" i="23"/>
  <c r="J124" i="23"/>
  <c r="N124" i="23"/>
  <c r="M123" i="23"/>
  <c r="J123" i="23"/>
  <c r="N123" i="23"/>
  <c r="M122" i="23"/>
  <c r="J122" i="23"/>
  <c r="N122" i="23"/>
  <c r="M121" i="23"/>
  <c r="J121" i="23"/>
  <c r="N121" i="23"/>
  <c r="M120" i="23"/>
  <c r="J120" i="23"/>
  <c r="N120" i="23"/>
  <c r="M119" i="23"/>
  <c r="J119" i="23"/>
  <c r="N119" i="23"/>
  <c r="M118" i="23"/>
  <c r="J118" i="23"/>
  <c r="N118" i="23"/>
  <c r="M117" i="23"/>
  <c r="J117" i="23"/>
  <c r="N117" i="23"/>
  <c r="M116" i="23"/>
  <c r="J116" i="23"/>
  <c r="N116" i="23"/>
  <c r="M115" i="23"/>
  <c r="J115" i="23"/>
  <c r="N115" i="23"/>
  <c r="M114" i="23"/>
  <c r="J114" i="23"/>
  <c r="N114" i="23"/>
  <c r="M113" i="23"/>
  <c r="J113" i="23"/>
  <c r="N113" i="23"/>
  <c r="M112" i="23"/>
  <c r="J112" i="23"/>
  <c r="N112" i="23"/>
  <c r="M111" i="23"/>
  <c r="J111" i="23"/>
  <c r="N111" i="23"/>
  <c r="M110" i="23"/>
  <c r="J110" i="23"/>
  <c r="N110" i="23"/>
  <c r="M109" i="23"/>
  <c r="J109" i="23"/>
  <c r="N109" i="23"/>
  <c r="M108" i="23"/>
  <c r="J108" i="23"/>
  <c r="N108" i="23"/>
  <c r="M107" i="23"/>
  <c r="J107" i="23"/>
  <c r="N107" i="23"/>
  <c r="M106" i="23"/>
  <c r="J106" i="23"/>
  <c r="N106" i="23"/>
  <c r="M105" i="23"/>
  <c r="J105" i="23"/>
  <c r="N105" i="23"/>
  <c r="M104" i="23"/>
  <c r="J104" i="23"/>
  <c r="N104" i="23"/>
  <c r="M103" i="23"/>
  <c r="J103" i="23"/>
  <c r="N103" i="23"/>
  <c r="M102" i="23"/>
  <c r="J102" i="23"/>
  <c r="N102" i="23"/>
  <c r="M101" i="23"/>
  <c r="J101" i="23"/>
  <c r="N101" i="23"/>
  <c r="M100" i="23"/>
  <c r="J100" i="23"/>
  <c r="N100" i="23"/>
  <c r="M99" i="23"/>
  <c r="J99" i="23"/>
  <c r="N99" i="23"/>
  <c r="M98" i="23"/>
  <c r="J98" i="23"/>
  <c r="N98" i="23"/>
  <c r="M97" i="23"/>
  <c r="J97" i="23"/>
  <c r="N97" i="23"/>
  <c r="M96" i="23"/>
  <c r="J96" i="23"/>
  <c r="N96" i="23"/>
  <c r="M95" i="23"/>
  <c r="J95" i="23"/>
  <c r="N95" i="23"/>
  <c r="M94" i="23"/>
  <c r="J94" i="23"/>
  <c r="N94" i="23"/>
  <c r="M93" i="23"/>
  <c r="J93" i="23"/>
  <c r="N93" i="23"/>
  <c r="M92" i="23"/>
  <c r="J92" i="23"/>
  <c r="N92" i="23"/>
  <c r="M91" i="23"/>
  <c r="J91" i="23"/>
  <c r="N91" i="23"/>
  <c r="M90" i="23"/>
  <c r="J90" i="23"/>
  <c r="N90" i="23"/>
  <c r="M89" i="23"/>
  <c r="J89" i="23"/>
  <c r="N89" i="23"/>
  <c r="M88" i="23"/>
  <c r="J88" i="23"/>
  <c r="N88" i="23"/>
  <c r="M87" i="23"/>
  <c r="J87" i="23"/>
  <c r="N87" i="23"/>
  <c r="M86" i="23"/>
  <c r="J86" i="23"/>
  <c r="N86" i="23"/>
  <c r="M85" i="23"/>
  <c r="J85" i="23"/>
  <c r="N85" i="23"/>
  <c r="M84" i="23"/>
  <c r="J84" i="23"/>
  <c r="N84" i="23"/>
  <c r="M83" i="23"/>
  <c r="J83" i="23"/>
  <c r="N83" i="23"/>
  <c r="M82" i="23"/>
  <c r="J82" i="23"/>
  <c r="N82" i="23"/>
  <c r="M81" i="23"/>
  <c r="J81" i="23"/>
  <c r="N81" i="23"/>
  <c r="M80" i="23"/>
  <c r="J80" i="23"/>
  <c r="N80" i="23"/>
  <c r="M79" i="23"/>
  <c r="J79" i="23"/>
  <c r="N79" i="23"/>
  <c r="M78" i="23"/>
  <c r="J78" i="23"/>
  <c r="N78" i="23"/>
  <c r="M77" i="23"/>
  <c r="J77" i="23"/>
  <c r="N77" i="23"/>
  <c r="M76" i="23"/>
  <c r="J76" i="23"/>
  <c r="N76" i="23"/>
  <c r="M75" i="23"/>
  <c r="J75" i="23"/>
  <c r="N75" i="23"/>
  <c r="M74" i="23"/>
  <c r="J74" i="23"/>
  <c r="N74" i="23"/>
  <c r="M73" i="23"/>
  <c r="J73" i="23"/>
  <c r="N73" i="23"/>
  <c r="M72" i="23"/>
  <c r="J72" i="23"/>
  <c r="N72" i="23"/>
  <c r="M71" i="23"/>
  <c r="J71" i="23"/>
  <c r="N71" i="23"/>
  <c r="M70" i="23"/>
  <c r="J70" i="23"/>
  <c r="N70" i="23"/>
  <c r="M69" i="23"/>
  <c r="J69" i="23"/>
  <c r="N69" i="23"/>
  <c r="M68" i="23"/>
  <c r="J68" i="23"/>
  <c r="N68" i="23"/>
  <c r="M67" i="23"/>
  <c r="J67" i="23"/>
  <c r="N67" i="23"/>
  <c r="M66" i="23"/>
  <c r="J66" i="23"/>
  <c r="N66" i="23"/>
  <c r="M65" i="23"/>
  <c r="J65" i="23"/>
  <c r="N65" i="23"/>
  <c r="M64" i="23"/>
  <c r="J64" i="23"/>
  <c r="N64" i="23"/>
  <c r="M63" i="23"/>
  <c r="J63" i="23"/>
  <c r="N63" i="23"/>
  <c r="M62" i="23"/>
  <c r="J62" i="23"/>
  <c r="N62" i="23"/>
  <c r="M61" i="23"/>
  <c r="J61" i="23"/>
  <c r="N61" i="23"/>
  <c r="M60" i="23"/>
  <c r="J60" i="23"/>
  <c r="N60" i="23"/>
  <c r="M59" i="23"/>
  <c r="J59" i="23"/>
  <c r="N59" i="23"/>
  <c r="M58" i="23"/>
  <c r="J58" i="23"/>
  <c r="N58" i="23"/>
  <c r="M57" i="23"/>
  <c r="J57" i="23"/>
  <c r="N57" i="23"/>
  <c r="M56" i="23"/>
  <c r="J56" i="23"/>
  <c r="N56" i="23"/>
  <c r="M55" i="23"/>
  <c r="J55" i="23"/>
  <c r="N55" i="23"/>
  <c r="M54" i="23"/>
  <c r="J54" i="23"/>
  <c r="N54" i="23"/>
  <c r="M53" i="23"/>
  <c r="J53" i="23"/>
  <c r="N53" i="23"/>
  <c r="M52" i="23"/>
  <c r="J52" i="23"/>
  <c r="N52" i="23"/>
  <c r="M51" i="23"/>
  <c r="J51" i="23"/>
  <c r="N51" i="23"/>
  <c r="M50" i="23"/>
  <c r="J50" i="23"/>
  <c r="N50" i="23"/>
  <c r="M49" i="23"/>
  <c r="J49" i="23"/>
  <c r="N49" i="23"/>
  <c r="M48" i="23"/>
  <c r="J48" i="23"/>
  <c r="N48" i="23"/>
  <c r="M47" i="23"/>
  <c r="J47" i="23"/>
  <c r="N47" i="23"/>
  <c r="M37" i="23"/>
  <c r="J37" i="23"/>
  <c r="N37" i="23"/>
  <c r="M34" i="23"/>
  <c r="J34" i="23"/>
  <c r="N34" i="23"/>
  <c r="M25" i="23"/>
  <c r="J25" i="23"/>
  <c r="N25" i="23"/>
  <c r="M46" i="23"/>
  <c r="J46" i="23"/>
  <c r="N46" i="23"/>
  <c r="M45" i="23"/>
  <c r="J45" i="23"/>
  <c r="N45" i="23"/>
  <c r="M226" i="23"/>
  <c r="J226" i="23"/>
  <c r="N226" i="23"/>
  <c r="M44" i="23"/>
  <c r="J44" i="23"/>
  <c r="K44" i="23"/>
  <c r="M43" i="23"/>
  <c r="J43" i="23"/>
  <c r="K43" i="23"/>
  <c r="M42" i="23"/>
  <c r="J42" i="23"/>
  <c r="K42" i="23"/>
  <c r="M41" i="23"/>
  <c r="J41" i="23"/>
  <c r="K41" i="23"/>
  <c r="M40" i="23"/>
  <c r="J40" i="23"/>
  <c r="K40" i="23"/>
  <c r="M39" i="23"/>
  <c r="J39" i="23"/>
  <c r="K39" i="23"/>
  <c r="M38" i="23"/>
  <c r="J38" i="23"/>
  <c r="K38" i="23"/>
  <c r="M24" i="23"/>
  <c r="J24" i="23"/>
  <c r="K24" i="23"/>
  <c r="M36" i="23"/>
  <c r="J36" i="23"/>
  <c r="K36" i="23"/>
  <c r="M23" i="23"/>
  <c r="J23" i="23"/>
  <c r="K23" i="23"/>
  <c r="M35" i="23"/>
  <c r="J35" i="23"/>
  <c r="K35" i="23"/>
  <c r="M33" i="23"/>
  <c r="J33" i="23"/>
  <c r="K33" i="23"/>
  <c r="M22" i="23"/>
  <c r="J22" i="23"/>
  <c r="K22" i="23"/>
  <c r="M32" i="23"/>
  <c r="J32" i="23"/>
  <c r="K32" i="23"/>
  <c r="M31" i="23"/>
  <c r="J31" i="23"/>
  <c r="K31" i="23"/>
  <c r="M30" i="23"/>
  <c r="J30" i="23"/>
  <c r="K30" i="23"/>
  <c r="M29" i="23"/>
  <c r="J29" i="23"/>
  <c r="K29" i="23"/>
  <c r="M28" i="23"/>
  <c r="J28" i="23"/>
  <c r="K28" i="23"/>
  <c r="M18" i="23"/>
  <c r="J18" i="23"/>
  <c r="K18" i="23"/>
  <c r="M20" i="23"/>
  <c r="J20" i="23"/>
  <c r="K20" i="23"/>
  <c r="M21" i="23"/>
  <c r="J21" i="23"/>
  <c r="K21" i="23"/>
  <c r="M27" i="23"/>
  <c r="J27" i="23"/>
  <c r="K27" i="23"/>
  <c r="M19" i="23"/>
  <c r="J19" i="23"/>
  <c r="K19" i="23"/>
  <c r="M14" i="23"/>
  <c r="J14" i="23"/>
  <c r="K14" i="23"/>
  <c r="M12" i="23"/>
  <c r="J12" i="23"/>
  <c r="K12" i="23"/>
  <c r="M26" i="23"/>
  <c r="J26" i="23"/>
  <c r="K26" i="23"/>
  <c r="M16" i="23"/>
  <c r="J16" i="23"/>
  <c r="K16" i="23"/>
  <c r="M5" i="23"/>
  <c r="J5" i="23"/>
  <c r="K5" i="23"/>
  <c r="M15" i="23"/>
  <c r="J15" i="23"/>
  <c r="K15" i="23"/>
  <c r="M13" i="23"/>
  <c r="J13" i="23"/>
  <c r="K13" i="23"/>
  <c r="M10" i="23"/>
  <c r="J10" i="23"/>
  <c r="K10" i="23"/>
  <c r="M11" i="23"/>
  <c r="J11" i="23"/>
  <c r="K11" i="23"/>
  <c r="M9" i="23"/>
  <c r="J9" i="23"/>
  <c r="K9" i="23"/>
  <c r="M17" i="23"/>
  <c r="J17" i="23"/>
  <c r="K17" i="23"/>
  <c r="M7" i="23"/>
  <c r="J7" i="23"/>
  <c r="K7" i="23"/>
  <c r="M8" i="23"/>
  <c r="J8" i="23"/>
  <c r="K8" i="23"/>
  <c r="M6" i="23"/>
  <c r="J6" i="23"/>
  <c r="K6" i="23"/>
  <c r="M4" i="23"/>
  <c r="J4" i="23"/>
  <c r="K4" i="23"/>
  <c r="E1" i="23"/>
  <c r="N46" i="5"/>
  <c r="I46" i="5"/>
  <c r="N45" i="5"/>
  <c r="I45" i="5"/>
  <c r="N44" i="5"/>
  <c r="I44" i="5"/>
  <c r="N43" i="5"/>
  <c r="I43" i="5"/>
  <c r="N42" i="5"/>
  <c r="I42" i="5"/>
  <c r="N41" i="5"/>
  <c r="I41" i="5"/>
  <c r="N40" i="5"/>
  <c r="I40" i="5"/>
  <c r="N39" i="5"/>
  <c r="I39" i="5"/>
  <c r="N38" i="5"/>
  <c r="I38" i="5"/>
  <c r="N37" i="5"/>
  <c r="I37" i="5"/>
  <c r="N36" i="5"/>
  <c r="I36" i="5"/>
  <c r="N35" i="5"/>
  <c r="I35" i="5"/>
  <c r="N34" i="5"/>
  <c r="I34" i="5"/>
  <c r="N33" i="5"/>
  <c r="I33" i="5"/>
  <c r="N32" i="5"/>
  <c r="I32" i="5"/>
  <c r="N31" i="5"/>
  <c r="I31" i="5"/>
  <c r="N30" i="5"/>
  <c r="I30" i="5"/>
  <c r="N29" i="5"/>
  <c r="I29" i="5"/>
  <c r="N28" i="5"/>
  <c r="I28" i="5"/>
  <c r="N27" i="5"/>
  <c r="I27" i="5"/>
  <c r="N26" i="5"/>
  <c r="I26" i="5"/>
  <c r="N25" i="5"/>
  <c r="I25" i="5"/>
  <c r="N24" i="5"/>
  <c r="I24" i="5"/>
  <c r="N23" i="5"/>
  <c r="I23" i="5"/>
  <c r="N22" i="5"/>
  <c r="I22" i="5"/>
  <c r="N21" i="5"/>
  <c r="I21" i="5"/>
  <c r="N20" i="5"/>
  <c r="I20" i="5"/>
  <c r="N19" i="5"/>
  <c r="I19" i="5"/>
  <c r="N18" i="5"/>
  <c r="I18" i="5"/>
  <c r="N17" i="5"/>
  <c r="I17" i="5"/>
  <c r="N16" i="5"/>
  <c r="I16" i="5"/>
  <c r="N15" i="5"/>
  <c r="I15" i="5"/>
  <c r="N14" i="5"/>
  <c r="I14" i="5"/>
  <c r="N13" i="5"/>
  <c r="I13" i="5"/>
  <c r="N12" i="5"/>
  <c r="I12" i="5"/>
  <c r="N11" i="5"/>
  <c r="I11" i="5"/>
  <c r="N10" i="5"/>
  <c r="I10" i="5"/>
  <c r="N9" i="5"/>
  <c r="I9" i="5"/>
  <c r="N8" i="5"/>
  <c r="I8" i="5"/>
  <c r="N7" i="5"/>
  <c r="I7" i="5"/>
  <c r="N6" i="5"/>
  <c r="I6" i="5"/>
  <c r="N5" i="5"/>
  <c r="I5" i="5"/>
  <c r="N4" i="5"/>
  <c r="I4" i="5"/>
  <c r="N3" i="5"/>
  <c r="I3" i="5"/>
  <c r="K230" i="22"/>
  <c r="M228" i="22"/>
  <c r="J228" i="22"/>
  <c r="K228" i="22"/>
  <c r="L228" i="22"/>
  <c r="M227" i="22"/>
  <c r="J227" i="22"/>
  <c r="K227" i="22"/>
  <c r="L227" i="22"/>
  <c r="M226" i="22"/>
  <c r="J226" i="22"/>
  <c r="K226" i="22"/>
  <c r="L226" i="22"/>
  <c r="M225" i="22"/>
  <c r="J225" i="22"/>
  <c r="K225" i="22"/>
  <c r="L225" i="22"/>
  <c r="M224" i="22"/>
  <c r="J224" i="22"/>
  <c r="K224" i="22"/>
  <c r="L224" i="22"/>
  <c r="M223" i="22"/>
  <c r="J223" i="22"/>
  <c r="K223" i="22"/>
  <c r="L223" i="22"/>
  <c r="M222" i="22"/>
  <c r="J222" i="22"/>
  <c r="K222" i="22"/>
  <c r="L222" i="22"/>
  <c r="M221" i="22"/>
  <c r="J221" i="22"/>
  <c r="K221" i="22"/>
  <c r="L221" i="22"/>
  <c r="M220" i="22"/>
  <c r="J220" i="22"/>
  <c r="K220" i="22"/>
  <c r="L220" i="22"/>
  <c r="M219" i="22"/>
  <c r="J219" i="22"/>
  <c r="K219" i="22"/>
  <c r="L219" i="22"/>
  <c r="M218" i="22"/>
  <c r="J218" i="22"/>
  <c r="K218" i="22"/>
  <c r="L218" i="22"/>
  <c r="M217" i="22"/>
  <c r="J217" i="22"/>
  <c r="K217" i="22"/>
  <c r="L217" i="22"/>
  <c r="M216" i="22"/>
  <c r="J216" i="22"/>
  <c r="K216" i="22"/>
  <c r="L216" i="22"/>
  <c r="M215" i="22"/>
  <c r="J215" i="22"/>
  <c r="K215" i="22"/>
  <c r="L215" i="22"/>
  <c r="M214" i="22"/>
  <c r="J214" i="22"/>
  <c r="K214" i="22"/>
  <c r="L214" i="22"/>
  <c r="M213" i="22"/>
  <c r="J213" i="22"/>
  <c r="K213" i="22"/>
  <c r="L213" i="22"/>
  <c r="M212" i="22"/>
  <c r="J212" i="22"/>
  <c r="K212" i="22"/>
  <c r="L212" i="22"/>
  <c r="M211" i="22"/>
  <c r="J211" i="22"/>
  <c r="K211" i="22"/>
  <c r="L211" i="22"/>
  <c r="M210" i="22"/>
  <c r="J210" i="22"/>
  <c r="K210" i="22"/>
  <c r="L210" i="22"/>
  <c r="M209" i="22"/>
  <c r="J209" i="22"/>
  <c r="K209" i="22"/>
  <c r="L209" i="22"/>
  <c r="M208" i="22"/>
  <c r="J208" i="22"/>
  <c r="K208" i="22"/>
  <c r="L208" i="22"/>
  <c r="M207" i="22"/>
  <c r="J207" i="22"/>
  <c r="K207" i="22"/>
  <c r="L207" i="22"/>
  <c r="M206" i="22"/>
  <c r="J206" i="22"/>
  <c r="K206" i="22"/>
  <c r="L206" i="22"/>
  <c r="M205" i="22"/>
  <c r="J205" i="22"/>
  <c r="K205" i="22"/>
  <c r="L205" i="22"/>
  <c r="M204" i="22"/>
  <c r="J204" i="22"/>
  <c r="K204" i="22"/>
  <c r="L204" i="22"/>
  <c r="M203" i="22"/>
  <c r="J203" i="22"/>
  <c r="K203" i="22"/>
  <c r="L203" i="22"/>
  <c r="M202" i="22"/>
  <c r="J202" i="22"/>
  <c r="K202" i="22"/>
  <c r="L202" i="22"/>
  <c r="M201" i="22"/>
  <c r="J201" i="22"/>
  <c r="K201" i="22"/>
  <c r="L201" i="22"/>
  <c r="M200" i="22"/>
  <c r="J200" i="22"/>
  <c r="K200" i="22"/>
  <c r="L200" i="22"/>
  <c r="M199" i="22"/>
  <c r="J199" i="22"/>
  <c r="K199" i="22"/>
  <c r="L199" i="22"/>
  <c r="M198" i="22"/>
  <c r="J198" i="22"/>
  <c r="K198" i="22"/>
  <c r="L198" i="22"/>
  <c r="M197" i="22"/>
  <c r="J197" i="22"/>
  <c r="K197" i="22"/>
  <c r="L197" i="22"/>
  <c r="M196" i="22"/>
  <c r="J196" i="22"/>
  <c r="K196" i="22"/>
  <c r="L196" i="22"/>
  <c r="M195" i="22"/>
  <c r="J195" i="22"/>
  <c r="K195" i="22"/>
  <c r="L195" i="22"/>
  <c r="M194" i="22"/>
  <c r="J194" i="22"/>
  <c r="K194" i="22"/>
  <c r="L194" i="22"/>
  <c r="M193" i="22"/>
  <c r="J193" i="22"/>
  <c r="K193" i="22"/>
  <c r="L193" i="22"/>
  <c r="M192" i="22"/>
  <c r="J192" i="22"/>
  <c r="K192" i="22"/>
  <c r="L192" i="22"/>
  <c r="M191" i="22"/>
  <c r="J191" i="22"/>
  <c r="K191" i="22"/>
  <c r="L191" i="22"/>
  <c r="M190" i="22"/>
  <c r="J190" i="22"/>
  <c r="K190" i="22"/>
  <c r="L190" i="22"/>
  <c r="M189" i="22"/>
  <c r="J189" i="22"/>
  <c r="K189" i="22"/>
  <c r="L189" i="22"/>
  <c r="M188" i="22"/>
  <c r="J188" i="22"/>
  <c r="K188" i="22"/>
  <c r="L188" i="22"/>
  <c r="M187" i="22"/>
  <c r="J187" i="22"/>
  <c r="K187" i="22"/>
  <c r="L187" i="22"/>
  <c r="M186" i="22"/>
  <c r="J186" i="22"/>
  <c r="K186" i="22"/>
  <c r="L186" i="22"/>
  <c r="M185" i="22"/>
  <c r="J185" i="22"/>
  <c r="K185" i="22"/>
  <c r="L185" i="22"/>
  <c r="M184" i="22"/>
  <c r="J184" i="22"/>
  <c r="K184" i="22"/>
  <c r="L184" i="22"/>
  <c r="M183" i="22"/>
  <c r="J183" i="22"/>
  <c r="K183" i="22"/>
  <c r="L183" i="22"/>
  <c r="M182" i="22"/>
  <c r="J182" i="22"/>
  <c r="K182" i="22"/>
  <c r="L182" i="22"/>
  <c r="M181" i="22"/>
  <c r="J181" i="22"/>
  <c r="K181" i="22"/>
  <c r="L181" i="22"/>
  <c r="M180" i="22"/>
  <c r="J180" i="22"/>
  <c r="K180" i="22"/>
  <c r="L180" i="22"/>
  <c r="M179" i="22"/>
  <c r="J179" i="22"/>
  <c r="K179" i="22"/>
  <c r="L179" i="22"/>
  <c r="M178" i="22"/>
  <c r="J178" i="22"/>
  <c r="K178" i="22"/>
  <c r="L178" i="22"/>
  <c r="M177" i="22"/>
  <c r="J177" i="22"/>
  <c r="K177" i="22"/>
  <c r="L177" i="22"/>
  <c r="M176" i="22"/>
  <c r="J176" i="22"/>
  <c r="K176" i="22"/>
  <c r="L176" i="22"/>
  <c r="M175" i="22"/>
  <c r="J175" i="22"/>
  <c r="K175" i="22"/>
  <c r="L175" i="22"/>
  <c r="M174" i="22"/>
  <c r="J174" i="22"/>
  <c r="K174" i="22"/>
  <c r="L174" i="22"/>
  <c r="M173" i="22"/>
  <c r="J173" i="22"/>
  <c r="K173" i="22"/>
  <c r="L173" i="22"/>
  <c r="M172" i="22"/>
  <c r="J172" i="22"/>
  <c r="K172" i="22"/>
  <c r="L172" i="22"/>
  <c r="M171" i="22"/>
  <c r="J171" i="22"/>
  <c r="K171" i="22"/>
  <c r="L171" i="22"/>
  <c r="M170" i="22"/>
  <c r="J170" i="22"/>
  <c r="K170" i="22"/>
  <c r="L170" i="22"/>
  <c r="M169" i="22"/>
  <c r="J169" i="22"/>
  <c r="K169" i="22"/>
  <c r="L169" i="22"/>
  <c r="M168" i="22"/>
  <c r="J168" i="22"/>
  <c r="K168" i="22"/>
  <c r="L168" i="22"/>
  <c r="M167" i="22"/>
  <c r="J167" i="22"/>
  <c r="K167" i="22"/>
  <c r="L167" i="22"/>
  <c r="M166" i="22"/>
  <c r="J166" i="22"/>
  <c r="K166" i="22"/>
  <c r="L166" i="22"/>
  <c r="M165" i="22"/>
  <c r="J165" i="22"/>
  <c r="K165" i="22"/>
  <c r="L165" i="22"/>
  <c r="M164" i="22"/>
  <c r="J164" i="22"/>
  <c r="K164" i="22"/>
  <c r="L164" i="22"/>
  <c r="M163" i="22"/>
  <c r="J163" i="22"/>
  <c r="K163" i="22"/>
  <c r="L163" i="22"/>
  <c r="M162" i="22"/>
  <c r="J162" i="22"/>
  <c r="K162" i="22"/>
  <c r="L162" i="22"/>
  <c r="M161" i="22"/>
  <c r="J161" i="22"/>
  <c r="K161" i="22"/>
  <c r="L161" i="22"/>
  <c r="M160" i="22"/>
  <c r="J160" i="22"/>
  <c r="K160" i="22"/>
  <c r="L160" i="22"/>
  <c r="M159" i="22"/>
  <c r="J159" i="22"/>
  <c r="K159" i="22"/>
  <c r="L159" i="22"/>
  <c r="M158" i="22"/>
  <c r="J158" i="22"/>
  <c r="K158" i="22"/>
  <c r="L158" i="22"/>
  <c r="M157" i="22"/>
  <c r="J157" i="22"/>
  <c r="K157" i="22"/>
  <c r="L157" i="22"/>
  <c r="M156" i="22"/>
  <c r="J156" i="22"/>
  <c r="K156" i="22"/>
  <c r="L156" i="22"/>
  <c r="M155" i="22"/>
  <c r="J155" i="22"/>
  <c r="K155" i="22"/>
  <c r="L155" i="22"/>
  <c r="M154" i="22"/>
  <c r="J154" i="22"/>
  <c r="K154" i="22"/>
  <c r="L154" i="22"/>
  <c r="M153" i="22"/>
  <c r="J153" i="22"/>
  <c r="K153" i="22"/>
  <c r="L153" i="22"/>
  <c r="M152" i="22"/>
  <c r="J152" i="22"/>
  <c r="K152" i="22"/>
  <c r="L152" i="22"/>
  <c r="M151" i="22"/>
  <c r="J151" i="22"/>
  <c r="K151" i="22"/>
  <c r="L151" i="22"/>
  <c r="M150" i="22"/>
  <c r="J150" i="22"/>
  <c r="K150" i="22"/>
  <c r="L150" i="22"/>
  <c r="M149" i="22"/>
  <c r="J149" i="22"/>
  <c r="K149" i="22"/>
  <c r="L149" i="22"/>
  <c r="M148" i="22"/>
  <c r="J148" i="22"/>
  <c r="K148" i="22"/>
  <c r="L148" i="22"/>
  <c r="M147" i="22"/>
  <c r="J147" i="22"/>
  <c r="K147" i="22"/>
  <c r="L147" i="22"/>
  <c r="M146" i="22"/>
  <c r="J146" i="22"/>
  <c r="K146" i="22"/>
  <c r="L146" i="22"/>
  <c r="M145" i="22"/>
  <c r="J145" i="22"/>
  <c r="K145" i="22"/>
  <c r="L145" i="22"/>
  <c r="M144" i="22"/>
  <c r="J144" i="22"/>
  <c r="K144" i="22"/>
  <c r="L144" i="22"/>
  <c r="M143" i="22"/>
  <c r="J143" i="22"/>
  <c r="K143" i="22"/>
  <c r="L143" i="22"/>
  <c r="M142" i="22"/>
  <c r="J142" i="22"/>
  <c r="K142" i="22"/>
  <c r="L142" i="22"/>
  <c r="M141" i="22"/>
  <c r="J141" i="22"/>
  <c r="K141" i="22"/>
  <c r="L141" i="22"/>
  <c r="M140" i="22"/>
  <c r="J140" i="22"/>
  <c r="K140" i="22"/>
  <c r="L140" i="22"/>
  <c r="M139" i="22"/>
  <c r="J139" i="22"/>
  <c r="K139" i="22"/>
  <c r="L139" i="22"/>
  <c r="M138" i="22"/>
  <c r="J138" i="22"/>
  <c r="K138" i="22"/>
  <c r="L138" i="22"/>
  <c r="M137" i="22"/>
  <c r="J137" i="22"/>
  <c r="K137" i="22"/>
  <c r="L137" i="22"/>
  <c r="M136" i="22"/>
  <c r="J136" i="22"/>
  <c r="K136" i="22"/>
  <c r="L136" i="22"/>
  <c r="M135" i="22"/>
  <c r="J135" i="22"/>
  <c r="K135" i="22"/>
  <c r="L135" i="22"/>
  <c r="M134" i="22"/>
  <c r="J134" i="22"/>
  <c r="K134" i="22"/>
  <c r="L134" i="22"/>
  <c r="M133" i="22"/>
  <c r="J133" i="22"/>
  <c r="K133" i="22"/>
  <c r="L133" i="22"/>
  <c r="M132" i="22"/>
  <c r="J132" i="22"/>
  <c r="K132" i="22"/>
  <c r="L132" i="22"/>
  <c r="M131" i="22"/>
  <c r="J131" i="22"/>
  <c r="K131" i="22"/>
  <c r="L131" i="22"/>
  <c r="M130" i="22"/>
  <c r="J130" i="22"/>
  <c r="K130" i="22"/>
  <c r="L130" i="22"/>
  <c r="M129" i="22"/>
  <c r="J129" i="22"/>
  <c r="K129" i="22"/>
  <c r="L129" i="22"/>
  <c r="M128" i="22"/>
  <c r="J128" i="22"/>
  <c r="K128" i="22"/>
  <c r="L128" i="22"/>
  <c r="M127" i="22"/>
  <c r="J127" i="22"/>
  <c r="K127" i="22"/>
  <c r="L127" i="22"/>
  <c r="M126" i="22"/>
  <c r="J126" i="22"/>
  <c r="K126" i="22"/>
  <c r="L126" i="22"/>
  <c r="M125" i="22"/>
  <c r="J125" i="22"/>
  <c r="K125" i="22"/>
  <c r="L125" i="22"/>
  <c r="M124" i="22"/>
  <c r="J124" i="22"/>
  <c r="K124" i="22"/>
  <c r="L124" i="22"/>
  <c r="M123" i="22"/>
  <c r="J123" i="22"/>
  <c r="K123" i="22"/>
  <c r="L123" i="22"/>
  <c r="M122" i="22"/>
  <c r="J122" i="22"/>
  <c r="K122" i="22"/>
  <c r="L122" i="22"/>
  <c r="M121" i="22"/>
  <c r="J121" i="22"/>
  <c r="K121" i="22"/>
  <c r="L121" i="22"/>
  <c r="M120" i="22"/>
  <c r="J120" i="22"/>
  <c r="K120" i="22"/>
  <c r="L120" i="22"/>
  <c r="M119" i="22"/>
  <c r="J119" i="22"/>
  <c r="K119" i="22"/>
  <c r="L119" i="22"/>
  <c r="M118" i="22"/>
  <c r="J118" i="22"/>
  <c r="K118" i="22"/>
  <c r="L118" i="22"/>
  <c r="M117" i="22"/>
  <c r="J117" i="22"/>
  <c r="K117" i="22"/>
  <c r="L117" i="22"/>
  <c r="M116" i="22"/>
  <c r="J116" i="22"/>
  <c r="K116" i="22"/>
  <c r="L116" i="22"/>
  <c r="M115" i="22"/>
  <c r="J115" i="22"/>
  <c r="K115" i="22"/>
  <c r="L115" i="22"/>
  <c r="M114" i="22"/>
  <c r="J114" i="22"/>
  <c r="K114" i="22"/>
  <c r="L114" i="22"/>
  <c r="M113" i="22"/>
  <c r="J113" i="22"/>
  <c r="K113" i="22"/>
  <c r="L113" i="22"/>
  <c r="M112" i="22"/>
  <c r="J112" i="22"/>
  <c r="K112" i="22"/>
  <c r="L112" i="22"/>
  <c r="M111" i="22"/>
  <c r="J111" i="22"/>
  <c r="K111" i="22"/>
  <c r="L111" i="22"/>
  <c r="M110" i="22"/>
  <c r="J110" i="22"/>
  <c r="K110" i="22"/>
  <c r="L110" i="22"/>
  <c r="M109" i="22"/>
  <c r="J109" i="22"/>
  <c r="K109" i="22"/>
  <c r="L109" i="22"/>
  <c r="M108" i="22"/>
  <c r="J108" i="22"/>
  <c r="K108" i="22"/>
  <c r="L108" i="22"/>
  <c r="M107" i="22"/>
  <c r="J107" i="22"/>
  <c r="K107" i="22"/>
  <c r="L107" i="22"/>
  <c r="M106" i="22"/>
  <c r="J106" i="22"/>
  <c r="K106" i="22"/>
  <c r="L106" i="22"/>
  <c r="M105" i="22"/>
  <c r="J105" i="22"/>
  <c r="K105" i="22"/>
  <c r="L105" i="22"/>
  <c r="M104" i="22"/>
  <c r="J104" i="22"/>
  <c r="K104" i="22"/>
  <c r="L104" i="22"/>
  <c r="M103" i="22"/>
  <c r="J103" i="22"/>
  <c r="K103" i="22"/>
  <c r="L103" i="22"/>
  <c r="M102" i="22"/>
  <c r="J102" i="22"/>
  <c r="K102" i="22"/>
  <c r="L102" i="22"/>
  <c r="M101" i="22"/>
  <c r="J101" i="22"/>
  <c r="K101" i="22"/>
  <c r="L101" i="22"/>
  <c r="M100" i="22"/>
  <c r="J100" i="22"/>
  <c r="K100" i="22"/>
  <c r="L100" i="22"/>
  <c r="M99" i="22"/>
  <c r="J99" i="22"/>
  <c r="K99" i="22"/>
  <c r="L99" i="22"/>
  <c r="M98" i="22"/>
  <c r="J98" i="22"/>
  <c r="K98" i="22"/>
  <c r="L98" i="22"/>
  <c r="M97" i="22"/>
  <c r="J97" i="22"/>
  <c r="K97" i="22"/>
  <c r="L97" i="22"/>
  <c r="M96" i="22"/>
  <c r="J96" i="22"/>
  <c r="K96" i="22"/>
  <c r="L96" i="22"/>
  <c r="M95" i="22"/>
  <c r="J95" i="22"/>
  <c r="K95" i="22"/>
  <c r="L95" i="22"/>
  <c r="M94" i="22"/>
  <c r="J94" i="22"/>
  <c r="K94" i="22"/>
  <c r="L94" i="22"/>
  <c r="M93" i="22"/>
  <c r="J93" i="22"/>
  <c r="K93" i="22"/>
  <c r="L93" i="22"/>
  <c r="M92" i="22"/>
  <c r="J92" i="22"/>
  <c r="K92" i="22"/>
  <c r="L92" i="22"/>
  <c r="M91" i="22"/>
  <c r="J91" i="22"/>
  <c r="K91" i="22"/>
  <c r="L91" i="22"/>
  <c r="M90" i="22"/>
  <c r="J90" i="22"/>
  <c r="K90" i="22"/>
  <c r="L90" i="22"/>
  <c r="M89" i="22"/>
  <c r="J89" i="22"/>
  <c r="K89" i="22"/>
  <c r="L89" i="22"/>
  <c r="M88" i="22"/>
  <c r="J88" i="22"/>
  <c r="K88" i="22"/>
  <c r="L88" i="22"/>
  <c r="M87" i="22"/>
  <c r="J87" i="22"/>
  <c r="K87" i="22"/>
  <c r="L87" i="22"/>
  <c r="M86" i="22"/>
  <c r="J86" i="22"/>
  <c r="K86" i="22"/>
  <c r="L86" i="22"/>
  <c r="M85" i="22"/>
  <c r="J85" i="22"/>
  <c r="K85" i="22"/>
  <c r="L85" i="22"/>
  <c r="M84" i="22"/>
  <c r="J84" i="22"/>
  <c r="K84" i="22"/>
  <c r="L84" i="22"/>
  <c r="M83" i="22"/>
  <c r="J83" i="22"/>
  <c r="K83" i="22"/>
  <c r="L83" i="22"/>
  <c r="M82" i="22"/>
  <c r="J82" i="22"/>
  <c r="K82" i="22"/>
  <c r="L82" i="22"/>
  <c r="M81" i="22"/>
  <c r="J81" i="22"/>
  <c r="K81" i="22"/>
  <c r="L81" i="22"/>
  <c r="M80" i="22"/>
  <c r="J80" i="22"/>
  <c r="K80" i="22"/>
  <c r="L80" i="22"/>
  <c r="M79" i="22"/>
  <c r="J79" i="22"/>
  <c r="K79" i="22"/>
  <c r="L79" i="22"/>
  <c r="M78" i="22"/>
  <c r="J78" i="22"/>
  <c r="K78" i="22"/>
  <c r="L78" i="22"/>
  <c r="M77" i="22"/>
  <c r="J77" i="22"/>
  <c r="K77" i="22"/>
  <c r="L77" i="22"/>
  <c r="M76" i="22"/>
  <c r="J76" i="22"/>
  <c r="K76" i="22"/>
  <c r="L76" i="22"/>
  <c r="M75" i="22"/>
  <c r="J75" i="22"/>
  <c r="K75" i="22"/>
  <c r="L75" i="22"/>
  <c r="M74" i="22"/>
  <c r="J74" i="22"/>
  <c r="K74" i="22"/>
  <c r="L74" i="22"/>
  <c r="M73" i="22"/>
  <c r="J73" i="22"/>
  <c r="K73" i="22"/>
  <c r="L73" i="22"/>
  <c r="M72" i="22"/>
  <c r="J72" i="22"/>
  <c r="K72" i="22"/>
  <c r="L72" i="22"/>
  <c r="M71" i="22"/>
  <c r="J71" i="22"/>
  <c r="K71" i="22"/>
  <c r="L71" i="22"/>
  <c r="M70" i="22"/>
  <c r="J70" i="22"/>
  <c r="K70" i="22"/>
  <c r="L70" i="22"/>
  <c r="M69" i="22"/>
  <c r="J69" i="22"/>
  <c r="K69" i="22"/>
  <c r="L69" i="22"/>
  <c r="M68" i="22"/>
  <c r="J68" i="22"/>
  <c r="K68" i="22"/>
  <c r="L68" i="22"/>
  <c r="M67" i="22"/>
  <c r="J67" i="22"/>
  <c r="K67" i="22"/>
  <c r="L67" i="22"/>
  <c r="M66" i="22"/>
  <c r="J66" i="22"/>
  <c r="K66" i="22"/>
  <c r="L66" i="22"/>
  <c r="M65" i="22"/>
  <c r="J65" i="22"/>
  <c r="K65" i="22"/>
  <c r="L65" i="22"/>
  <c r="M64" i="22"/>
  <c r="J64" i="22"/>
  <c r="K64" i="22"/>
  <c r="L64" i="22"/>
  <c r="M63" i="22"/>
  <c r="J63" i="22"/>
  <c r="K63" i="22"/>
  <c r="L63" i="22"/>
  <c r="M62" i="22"/>
  <c r="J62" i="22"/>
  <c r="K62" i="22"/>
  <c r="L62" i="22"/>
  <c r="M61" i="22"/>
  <c r="J61" i="22"/>
  <c r="K61" i="22"/>
  <c r="L61" i="22"/>
  <c r="M60" i="22"/>
  <c r="J60" i="22"/>
  <c r="K60" i="22"/>
  <c r="L60" i="22"/>
  <c r="M59" i="22"/>
  <c r="J59" i="22"/>
  <c r="K59" i="22"/>
  <c r="L59" i="22"/>
  <c r="M58" i="22"/>
  <c r="J58" i="22"/>
  <c r="K58" i="22"/>
  <c r="L58" i="22"/>
  <c r="M57" i="22"/>
  <c r="J57" i="22"/>
  <c r="K57" i="22"/>
  <c r="L57" i="22"/>
  <c r="M56" i="22"/>
  <c r="J56" i="22"/>
  <c r="K56" i="22"/>
  <c r="L56" i="22"/>
  <c r="M55" i="22"/>
  <c r="J55" i="22"/>
  <c r="K55" i="22"/>
  <c r="L55" i="22"/>
  <c r="M54" i="22"/>
  <c r="J54" i="22"/>
  <c r="K54" i="22"/>
  <c r="L54" i="22"/>
  <c r="M53" i="22"/>
  <c r="J53" i="22"/>
  <c r="K53" i="22"/>
  <c r="L53" i="22"/>
  <c r="M52" i="22"/>
  <c r="J52" i="22"/>
  <c r="K52" i="22"/>
  <c r="L52" i="22"/>
  <c r="M51" i="22"/>
  <c r="J51" i="22"/>
  <c r="K51" i="22"/>
  <c r="L51" i="22"/>
  <c r="M50" i="22"/>
  <c r="J50" i="22"/>
  <c r="K50" i="22"/>
  <c r="L50" i="22"/>
  <c r="M49" i="22"/>
  <c r="J49" i="22"/>
  <c r="K49" i="22"/>
  <c r="L49" i="22"/>
  <c r="M48" i="22"/>
  <c r="J48" i="22"/>
  <c r="K48" i="22"/>
  <c r="L48" i="22"/>
  <c r="M47" i="22"/>
  <c r="J47" i="22"/>
  <c r="K47" i="22"/>
  <c r="L47" i="22"/>
  <c r="M46" i="22"/>
  <c r="J46" i="22"/>
  <c r="K46" i="22"/>
  <c r="L46" i="22"/>
  <c r="M45" i="22"/>
  <c r="J45" i="22"/>
  <c r="K45" i="22"/>
  <c r="L45" i="22"/>
  <c r="M44" i="22"/>
  <c r="J44" i="22"/>
  <c r="K44" i="22"/>
  <c r="L44" i="22"/>
  <c r="M43" i="22"/>
  <c r="J43" i="22"/>
  <c r="K43" i="22"/>
  <c r="L43" i="22"/>
  <c r="M42" i="22"/>
  <c r="J42" i="22"/>
  <c r="K42" i="22"/>
  <c r="L42" i="22"/>
  <c r="M41" i="22"/>
  <c r="J41" i="22"/>
  <c r="K41" i="22"/>
  <c r="L41" i="22"/>
  <c r="M40" i="22"/>
  <c r="J40" i="22"/>
  <c r="K40" i="22"/>
  <c r="L40" i="22"/>
  <c r="M39" i="22"/>
  <c r="J39" i="22"/>
  <c r="K39" i="22"/>
  <c r="L39" i="22"/>
  <c r="M38" i="22"/>
  <c r="J38" i="22"/>
  <c r="K38" i="22"/>
  <c r="L38" i="22"/>
  <c r="M37" i="22"/>
  <c r="J37" i="22"/>
  <c r="K37" i="22"/>
  <c r="L37" i="22"/>
  <c r="M36" i="22"/>
  <c r="J36" i="22"/>
  <c r="M35" i="22"/>
  <c r="J35" i="22"/>
  <c r="M229" i="22"/>
  <c r="J229" i="22"/>
  <c r="M34" i="22"/>
  <c r="J34" i="22"/>
  <c r="K34" i="22"/>
  <c r="L34" i="22"/>
  <c r="M33" i="22"/>
  <c r="J33" i="22"/>
  <c r="K33" i="22"/>
  <c r="L33" i="22"/>
  <c r="M32" i="22"/>
  <c r="J32" i="22"/>
  <c r="K32" i="22"/>
  <c r="L32" i="22"/>
  <c r="M31" i="22"/>
  <c r="J31" i="22"/>
  <c r="K31" i="22"/>
  <c r="L31" i="22"/>
  <c r="M30" i="22"/>
  <c r="J30" i="22"/>
  <c r="K30" i="22"/>
  <c r="L30" i="22"/>
  <c r="M29" i="22"/>
  <c r="J29" i="22"/>
  <c r="K29" i="22"/>
  <c r="L29" i="22"/>
  <c r="M28" i="22"/>
  <c r="J28" i="22"/>
  <c r="K28" i="22"/>
  <c r="L28" i="22"/>
  <c r="M27" i="22"/>
  <c r="J27" i="22"/>
  <c r="K27" i="22"/>
  <c r="L27" i="22"/>
  <c r="M26" i="22"/>
  <c r="J26" i="22"/>
  <c r="K26" i="22"/>
  <c r="L26" i="22"/>
  <c r="M25" i="22"/>
  <c r="J25" i="22"/>
  <c r="K25" i="22"/>
  <c r="L25" i="22"/>
  <c r="M21" i="22"/>
  <c r="J21" i="22"/>
  <c r="K21" i="22"/>
  <c r="J5" i="22"/>
  <c r="K5" i="22"/>
  <c r="J6" i="22"/>
  <c r="K6" i="22"/>
  <c r="J7" i="22"/>
  <c r="K7" i="22"/>
  <c r="J8" i="22"/>
  <c r="K8" i="22"/>
  <c r="J10" i="22"/>
  <c r="K10" i="22"/>
  <c r="J11" i="22"/>
  <c r="K11" i="22"/>
  <c r="J9" i="22"/>
  <c r="K9" i="22"/>
  <c r="J12" i="22"/>
  <c r="K12" i="22"/>
  <c r="J13" i="22"/>
  <c r="K13" i="22"/>
  <c r="J14" i="22"/>
  <c r="K14" i="22"/>
  <c r="J15" i="22"/>
  <c r="K15" i="22"/>
  <c r="J16" i="22"/>
  <c r="K16" i="22"/>
  <c r="J17" i="22"/>
  <c r="K17" i="22"/>
  <c r="J18" i="22"/>
  <c r="K18" i="22"/>
  <c r="J20" i="22"/>
  <c r="K20" i="22"/>
  <c r="J19" i="22"/>
  <c r="K19" i="22"/>
  <c r="J22" i="22"/>
  <c r="K22" i="22"/>
  <c r="J23" i="22"/>
  <c r="K23" i="22"/>
  <c r="J24" i="22"/>
  <c r="K24" i="22"/>
  <c r="L21" i="22"/>
  <c r="M24" i="22"/>
  <c r="M22" i="22"/>
  <c r="M20" i="22"/>
  <c r="M23" i="22"/>
  <c r="M18" i="22"/>
  <c r="M17" i="22"/>
  <c r="M19" i="22"/>
  <c r="M15" i="22"/>
  <c r="M14" i="22"/>
  <c r="M10" i="22"/>
  <c r="M16" i="22"/>
  <c r="M9" i="22"/>
  <c r="M13" i="22"/>
  <c r="M11" i="22"/>
  <c r="M12" i="22"/>
  <c r="M7" i="22"/>
  <c r="M8" i="22"/>
  <c r="M6" i="22"/>
  <c r="M5" i="22"/>
  <c r="M4" i="22"/>
  <c r="E1" i="22"/>
  <c r="M229" i="38"/>
  <c r="J229" i="38"/>
  <c r="K229" i="38"/>
  <c r="M228" i="38"/>
  <c r="J228" i="38"/>
  <c r="K228" i="38"/>
  <c r="M227" i="38"/>
  <c r="J227" i="38"/>
  <c r="K227" i="38"/>
  <c r="M226" i="38"/>
  <c r="J226" i="38"/>
  <c r="K226" i="38"/>
  <c r="M225" i="38"/>
  <c r="J225" i="38"/>
  <c r="K225" i="38"/>
  <c r="M224" i="38"/>
  <c r="J224" i="38"/>
  <c r="K224" i="38"/>
  <c r="M223" i="38"/>
  <c r="J223" i="38"/>
  <c r="K223" i="38"/>
  <c r="M222" i="38"/>
  <c r="J222" i="38"/>
  <c r="K222" i="38"/>
  <c r="M221" i="38"/>
  <c r="J221" i="38"/>
  <c r="K221" i="38"/>
  <c r="M220" i="38"/>
  <c r="J220" i="38"/>
  <c r="K220" i="38"/>
  <c r="M219" i="38"/>
  <c r="J219" i="38"/>
  <c r="K219" i="38"/>
  <c r="M218" i="38"/>
  <c r="J218" i="38"/>
  <c r="K218" i="38"/>
  <c r="M217" i="38"/>
  <c r="J217" i="38"/>
  <c r="K217" i="38"/>
  <c r="M216" i="38"/>
  <c r="J216" i="38"/>
  <c r="K216" i="38"/>
  <c r="M215" i="38"/>
  <c r="J215" i="38"/>
  <c r="K215" i="38"/>
  <c r="M214" i="38"/>
  <c r="J214" i="38"/>
  <c r="K214" i="38"/>
  <c r="M213" i="38"/>
  <c r="J213" i="38"/>
  <c r="K213" i="38"/>
  <c r="M212" i="38"/>
  <c r="J212" i="38"/>
  <c r="K212" i="38"/>
  <c r="M211" i="38"/>
  <c r="J211" i="38"/>
  <c r="K211" i="38"/>
  <c r="M210" i="38"/>
  <c r="J210" i="38"/>
  <c r="K210" i="38"/>
  <c r="M209" i="38"/>
  <c r="J209" i="38"/>
  <c r="K209" i="38"/>
  <c r="M208" i="38"/>
  <c r="J208" i="38"/>
  <c r="K208" i="38"/>
  <c r="M207" i="38"/>
  <c r="J207" i="38"/>
  <c r="K207" i="38"/>
  <c r="M206" i="38"/>
  <c r="J206" i="38"/>
  <c r="K206" i="38"/>
  <c r="M205" i="38"/>
  <c r="J205" i="38"/>
  <c r="K205" i="38"/>
  <c r="M204" i="38"/>
  <c r="J204" i="38"/>
  <c r="K204" i="38"/>
  <c r="M203" i="38"/>
  <c r="J203" i="38"/>
  <c r="K203" i="38"/>
  <c r="M202" i="38"/>
  <c r="J202" i="38"/>
  <c r="K202" i="38"/>
  <c r="M201" i="38"/>
  <c r="J201" i="38"/>
  <c r="K201" i="38"/>
  <c r="M200" i="38"/>
  <c r="J200" i="38"/>
  <c r="K200" i="38"/>
  <c r="M199" i="38"/>
  <c r="J199" i="38"/>
  <c r="K199" i="38"/>
  <c r="M198" i="38"/>
  <c r="J198" i="38"/>
  <c r="K198" i="38"/>
  <c r="M197" i="38"/>
  <c r="J197" i="38"/>
  <c r="K197" i="38"/>
  <c r="M196" i="38"/>
  <c r="J196" i="38"/>
  <c r="K196" i="38"/>
  <c r="M195" i="38"/>
  <c r="J195" i="38"/>
  <c r="K195" i="38"/>
  <c r="M194" i="38"/>
  <c r="J194" i="38"/>
  <c r="K194" i="38"/>
  <c r="M193" i="38"/>
  <c r="J193" i="38"/>
  <c r="K193" i="38"/>
  <c r="M192" i="38"/>
  <c r="J192" i="38"/>
  <c r="K192" i="38"/>
  <c r="M191" i="38"/>
  <c r="J191" i="38"/>
  <c r="K191" i="38"/>
  <c r="M190" i="38"/>
  <c r="J190" i="38"/>
  <c r="K190" i="38"/>
  <c r="M189" i="38"/>
  <c r="J189" i="38"/>
  <c r="K189" i="38"/>
  <c r="M188" i="38"/>
  <c r="J188" i="38"/>
  <c r="K188" i="38"/>
  <c r="M187" i="38"/>
  <c r="J187" i="38"/>
  <c r="K187" i="38"/>
  <c r="M186" i="38"/>
  <c r="J186" i="38"/>
  <c r="K186" i="38"/>
  <c r="M185" i="38"/>
  <c r="J185" i="38"/>
  <c r="K185" i="38"/>
  <c r="M184" i="38"/>
  <c r="J184" i="38"/>
  <c r="K184" i="38"/>
  <c r="M183" i="38"/>
  <c r="J183" i="38"/>
  <c r="K183" i="38"/>
  <c r="M182" i="38"/>
  <c r="J182" i="38"/>
  <c r="K182" i="38"/>
  <c r="M181" i="38"/>
  <c r="J181" i="38"/>
  <c r="K181" i="38"/>
  <c r="M180" i="38"/>
  <c r="J180" i="38"/>
  <c r="K180" i="38"/>
  <c r="M179" i="38"/>
  <c r="J179" i="38"/>
  <c r="K179" i="38"/>
  <c r="M178" i="38"/>
  <c r="J178" i="38"/>
  <c r="K178" i="38"/>
  <c r="M177" i="38"/>
  <c r="J177" i="38"/>
  <c r="K177" i="38"/>
  <c r="M176" i="38"/>
  <c r="J176" i="38"/>
  <c r="K176" i="38"/>
  <c r="M175" i="38"/>
  <c r="J175" i="38"/>
  <c r="K175" i="38"/>
  <c r="M174" i="38"/>
  <c r="J174" i="38"/>
  <c r="K174" i="38"/>
  <c r="M173" i="38"/>
  <c r="J173" i="38"/>
  <c r="K173" i="38"/>
  <c r="M172" i="38"/>
  <c r="J172" i="38"/>
  <c r="M171" i="38"/>
  <c r="J171" i="38"/>
  <c r="M170" i="38"/>
  <c r="J170" i="38"/>
  <c r="K170" i="38"/>
  <c r="M169" i="38"/>
  <c r="J169" i="38"/>
  <c r="K169" i="38"/>
  <c r="M168" i="38"/>
  <c r="J168" i="38"/>
  <c r="K168" i="38"/>
  <c r="M167" i="38"/>
  <c r="J167" i="38"/>
  <c r="K167" i="38"/>
  <c r="M166" i="38"/>
  <c r="J166" i="38"/>
  <c r="K166" i="38"/>
  <c r="M165" i="38"/>
  <c r="J165" i="38"/>
  <c r="K165" i="38"/>
  <c r="M164" i="38"/>
  <c r="J164" i="38"/>
  <c r="K164" i="38"/>
  <c r="M163" i="38"/>
  <c r="J163" i="38"/>
  <c r="K163" i="38"/>
  <c r="M162" i="38"/>
  <c r="J162" i="38"/>
  <c r="K162" i="38"/>
  <c r="M161" i="38"/>
  <c r="J161" i="38"/>
  <c r="K161" i="38"/>
  <c r="M160" i="38"/>
  <c r="J160" i="38"/>
  <c r="K160" i="38"/>
  <c r="M159" i="38"/>
  <c r="J159" i="38"/>
  <c r="K159" i="38"/>
  <c r="M158" i="38"/>
  <c r="J158" i="38"/>
  <c r="K158" i="38"/>
  <c r="M157" i="38"/>
  <c r="J157" i="38"/>
  <c r="K157" i="38"/>
  <c r="M156" i="38"/>
  <c r="J156" i="38"/>
  <c r="K156" i="38"/>
  <c r="M155" i="38"/>
  <c r="J155" i="38"/>
  <c r="K155" i="38"/>
  <c r="M154" i="38"/>
  <c r="J154" i="38"/>
  <c r="K154" i="38"/>
  <c r="M153" i="38"/>
  <c r="J153" i="38"/>
  <c r="K153" i="38"/>
  <c r="M152" i="38"/>
  <c r="J152" i="38"/>
  <c r="K152" i="38"/>
  <c r="M151" i="38"/>
  <c r="J151" i="38"/>
  <c r="K151" i="38"/>
  <c r="M150" i="38"/>
  <c r="J150" i="38"/>
  <c r="K150" i="38"/>
  <c r="M149" i="38"/>
  <c r="J149" i="38"/>
  <c r="K149" i="38"/>
  <c r="M148" i="38"/>
  <c r="J148" i="38"/>
  <c r="K148" i="38"/>
  <c r="M147" i="38"/>
  <c r="J147" i="38"/>
  <c r="K147" i="38"/>
  <c r="M146" i="38"/>
  <c r="J146" i="38"/>
  <c r="K146" i="38"/>
  <c r="M145" i="38"/>
  <c r="J145" i="38"/>
  <c r="K145" i="38"/>
  <c r="M144" i="38"/>
  <c r="J144" i="38"/>
  <c r="K144" i="38"/>
  <c r="M143" i="38"/>
  <c r="J143" i="38"/>
  <c r="K143" i="38"/>
  <c r="M142" i="38"/>
  <c r="J142" i="38"/>
  <c r="K142" i="38"/>
  <c r="M141" i="38"/>
  <c r="J141" i="38"/>
  <c r="K141" i="38"/>
  <c r="M140" i="38"/>
  <c r="J140" i="38"/>
  <c r="K140" i="38"/>
  <c r="M139" i="38"/>
  <c r="J139" i="38"/>
  <c r="K139" i="38"/>
  <c r="M138" i="38"/>
  <c r="J138" i="38"/>
  <c r="K138" i="38"/>
  <c r="M137" i="38"/>
  <c r="J137" i="38"/>
  <c r="K137" i="38"/>
  <c r="M136" i="38"/>
  <c r="J136" i="38"/>
  <c r="K136" i="38"/>
  <c r="M135" i="38"/>
  <c r="J135" i="38"/>
  <c r="K135" i="38"/>
  <c r="M134" i="38"/>
  <c r="J134" i="38"/>
  <c r="K134" i="38"/>
  <c r="M133" i="38"/>
  <c r="J133" i="38"/>
  <c r="K133" i="38"/>
  <c r="M132" i="38"/>
  <c r="J132" i="38"/>
  <c r="K132" i="38"/>
  <c r="M131" i="38"/>
  <c r="J131" i="38"/>
  <c r="K131" i="38"/>
  <c r="M130" i="38"/>
  <c r="J130" i="38"/>
  <c r="K130" i="38"/>
  <c r="M129" i="38"/>
  <c r="J129" i="38"/>
  <c r="K129" i="38"/>
  <c r="M128" i="38"/>
  <c r="J128" i="38"/>
  <c r="K128" i="38"/>
  <c r="M127" i="38"/>
  <c r="J127" i="38"/>
  <c r="K127" i="38"/>
  <c r="M126" i="38"/>
  <c r="J126" i="38"/>
  <c r="K126" i="38"/>
  <c r="M125" i="38"/>
  <c r="J125" i="38"/>
  <c r="K125" i="38"/>
  <c r="M124" i="38"/>
  <c r="J124" i="38"/>
  <c r="K124" i="38"/>
  <c r="M123" i="38"/>
  <c r="J123" i="38"/>
  <c r="K123" i="38"/>
  <c r="M122" i="38"/>
  <c r="J122" i="38"/>
  <c r="K122" i="38"/>
  <c r="M121" i="38"/>
  <c r="J121" i="38"/>
  <c r="K121" i="38"/>
  <c r="M120" i="38"/>
  <c r="J120" i="38"/>
  <c r="K120" i="38"/>
  <c r="M119" i="38"/>
  <c r="J119" i="38"/>
  <c r="K119" i="38"/>
  <c r="M118" i="38"/>
  <c r="J118" i="38"/>
  <c r="K118" i="38"/>
  <c r="M117" i="38"/>
  <c r="J117" i="38"/>
  <c r="K117" i="38"/>
  <c r="M116" i="38"/>
  <c r="J116" i="38"/>
  <c r="K116" i="38"/>
  <c r="M115" i="38"/>
  <c r="J115" i="38"/>
  <c r="K115" i="38"/>
  <c r="M114" i="38"/>
  <c r="J114" i="38"/>
  <c r="K114" i="38"/>
  <c r="M113" i="38"/>
  <c r="J113" i="38"/>
  <c r="K113" i="38"/>
  <c r="M112" i="38"/>
  <c r="J112" i="38"/>
  <c r="K112" i="38"/>
  <c r="M111" i="38"/>
  <c r="J111" i="38"/>
  <c r="K111" i="38"/>
  <c r="M110" i="38"/>
  <c r="J110" i="38"/>
  <c r="K110" i="38"/>
  <c r="M109" i="38"/>
  <c r="J109" i="38"/>
  <c r="K109" i="38"/>
  <c r="M108" i="38"/>
  <c r="J108" i="38"/>
  <c r="K108" i="38"/>
  <c r="M107" i="38"/>
  <c r="J107" i="38"/>
  <c r="K107" i="38"/>
  <c r="M106" i="38"/>
  <c r="J106" i="38"/>
  <c r="K106" i="38"/>
  <c r="M105" i="38"/>
  <c r="J105" i="38"/>
  <c r="K105" i="38"/>
  <c r="M104" i="38"/>
  <c r="J104" i="38"/>
  <c r="K104" i="38"/>
  <c r="M103" i="38"/>
  <c r="J103" i="38"/>
  <c r="K103" i="38"/>
  <c r="M102" i="38"/>
  <c r="J102" i="38"/>
  <c r="K102" i="38"/>
  <c r="M101" i="38"/>
  <c r="J101" i="38"/>
  <c r="K101" i="38"/>
  <c r="M100" i="38"/>
  <c r="J100" i="38"/>
  <c r="K100" i="38"/>
  <c r="M99" i="38"/>
  <c r="J99" i="38"/>
  <c r="K99" i="38"/>
  <c r="M98" i="38"/>
  <c r="J98" i="38"/>
  <c r="K98" i="38"/>
  <c r="M97" i="38"/>
  <c r="J97" i="38"/>
  <c r="K97" i="38"/>
  <c r="M96" i="38"/>
  <c r="J96" i="38"/>
  <c r="K96" i="38"/>
  <c r="M95" i="38"/>
  <c r="J95" i="38"/>
  <c r="K95" i="38"/>
  <c r="M94" i="38"/>
  <c r="J94" i="38"/>
  <c r="K94" i="38"/>
  <c r="M93" i="38"/>
  <c r="J93" i="38"/>
  <c r="K93" i="38"/>
  <c r="M92" i="38"/>
  <c r="J92" i="38"/>
  <c r="K92" i="38"/>
  <c r="M91" i="38"/>
  <c r="J91" i="38"/>
  <c r="K91" i="38"/>
  <c r="M90" i="38"/>
  <c r="J90" i="38"/>
  <c r="K90" i="38"/>
  <c r="M89" i="38"/>
  <c r="J89" i="38"/>
  <c r="K89" i="38"/>
  <c r="M88" i="38"/>
  <c r="J88" i="38"/>
  <c r="K88" i="38"/>
  <c r="M87" i="38"/>
  <c r="J87" i="38"/>
  <c r="K87" i="38"/>
  <c r="M86" i="38"/>
  <c r="J86" i="38"/>
  <c r="K86" i="38"/>
  <c r="M85" i="38"/>
  <c r="J85" i="38"/>
  <c r="K85" i="38"/>
  <c r="M84" i="38"/>
  <c r="J84" i="38"/>
  <c r="K84" i="38"/>
  <c r="M83" i="38"/>
  <c r="J83" i="38"/>
  <c r="K83" i="38"/>
  <c r="M82" i="38"/>
  <c r="J82" i="38"/>
  <c r="K82" i="38"/>
  <c r="M81" i="38"/>
  <c r="J81" i="38"/>
  <c r="K81" i="38"/>
  <c r="M80" i="38"/>
  <c r="J80" i="38"/>
  <c r="K80" i="38"/>
  <c r="M79" i="38"/>
  <c r="J79" i="38"/>
  <c r="K79" i="38"/>
  <c r="M78" i="38"/>
  <c r="J78" i="38"/>
  <c r="K78" i="38"/>
  <c r="M77" i="38"/>
  <c r="J77" i="38"/>
  <c r="K77" i="38"/>
  <c r="M76" i="38"/>
  <c r="J76" i="38"/>
  <c r="K76" i="38"/>
  <c r="M75" i="38"/>
  <c r="J75" i="38"/>
  <c r="K75" i="38"/>
  <c r="M74" i="38"/>
  <c r="J74" i="38"/>
  <c r="K74" i="38"/>
  <c r="M73" i="38"/>
  <c r="J73" i="38"/>
  <c r="K73" i="38"/>
  <c r="M72" i="38"/>
  <c r="J72" i="38"/>
  <c r="K72" i="38"/>
  <c r="M71" i="38"/>
  <c r="J71" i="38"/>
  <c r="K71" i="38"/>
  <c r="M70" i="38"/>
  <c r="J70" i="38"/>
  <c r="K70" i="38"/>
  <c r="M69" i="38"/>
  <c r="J69" i="38"/>
  <c r="K69" i="38"/>
  <c r="M68" i="38"/>
  <c r="J68" i="38"/>
  <c r="K68" i="38"/>
  <c r="M67" i="38"/>
  <c r="J67" i="38"/>
  <c r="K67" i="38"/>
  <c r="M66" i="38"/>
  <c r="J66" i="38"/>
  <c r="K66" i="38"/>
  <c r="M65" i="38"/>
  <c r="J65" i="38"/>
  <c r="K65" i="38"/>
  <c r="M64" i="38"/>
  <c r="J64" i="38"/>
  <c r="K64" i="38"/>
  <c r="M63" i="38"/>
  <c r="J63" i="38"/>
  <c r="K63" i="38"/>
  <c r="M62" i="38"/>
  <c r="J62" i="38"/>
  <c r="K62" i="38"/>
  <c r="M61" i="38"/>
  <c r="J61" i="38"/>
  <c r="K61" i="38"/>
  <c r="M60" i="38"/>
  <c r="J60" i="38"/>
  <c r="K60" i="38"/>
  <c r="M59" i="38"/>
  <c r="J59" i="38"/>
  <c r="K59" i="38"/>
  <c r="M58" i="38"/>
  <c r="J58" i="38"/>
  <c r="K58" i="38"/>
  <c r="M57" i="38"/>
  <c r="J57" i="38"/>
  <c r="K57" i="38"/>
  <c r="M56" i="38"/>
  <c r="J56" i="38"/>
  <c r="K56" i="38"/>
  <c r="M55" i="38"/>
  <c r="J55" i="38"/>
  <c r="K55" i="38"/>
  <c r="M54" i="38"/>
  <c r="J54" i="38"/>
  <c r="K54" i="38"/>
  <c r="M53" i="38"/>
  <c r="J53" i="38"/>
  <c r="K53" i="38"/>
  <c r="M52" i="38"/>
  <c r="J52" i="38"/>
  <c r="K52" i="38"/>
  <c r="M51" i="38"/>
  <c r="J51" i="38"/>
  <c r="K51" i="38"/>
  <c r="M50" i="38"/>
  <c r="J50" i="38"/>
  <c r="K50" i="38"/>
  <c r="M49" i="38"/>
  <c r="J49" i="38"/>
  <c r="K49" i="38"/>
  <c r="M48" i="38"/>
  <c r="J48" i="38"/>
  <c r="K48" i="38"/>
  <c r="M47" i="38"/>
  <c r="J47" i="38"/>
  <c r="K47" i="38"/>
  <c r="M46" i="38"/>
  <c r="J46" i="38"/>
  <c r="K46" i="38"/>
  <c r="M45" i="38"/>
  <c r="J45" i="38"/>
  <c r="K45" i="38"/>
  <c r="M44" i="38"/>
  <c r="J44" i="38"/>
  <c r="K44" i="38"/>
  <c r="M43" i="38"/>
  <c r="J43" i="38"/>
  <c r="K43" i="38"/>
  <c r="M42" i="38"/>
  <c r="J42" i="38"/>
  <c r="K42" i="38"/>
  <c r="M41" i="38"/>
  <c r="J41" i="38"/>
  <c r="K41" i="38"/>
  <c r="M40" i="38"/>
  <c r="J40" i="38"/>
  <c r="K40" i="38"/>
  <c r="M39" i="38"/>
  <c r="J39" i="38"/>
  <c r="K39" i="38"/>
  <c r="M38" i="38"/>
  <c r="J38" i="38"/>
  <c r="K38" i="38"/>
  <c r="M37" i="38"/>
  <c r="J37" i="38"/>
  <c r="K37" i="38"/>
  <c r="M36" i="38"/>
  <c r="J36" i="38"/>
  <c r="K36" i="38"/>
  <c r="M35" i="38"/>
  <c r="J35" i="38"/>
  <c r="K35" i="38"/>
  <c r="M34" i="38"/>
  <c r="J34" i="38"/>
  <c r="K34" i="38"/>
  <c r="M33" i="38"/>
  <c r="J33" i="38"/>
  <c r="K33" i="38"/>
  <c r="M32" i="38"/>
  <c r="J32" i="38"/>
  <c r="K32" i="38"/>
  <c r="M31" i="38"/>
  <c r="J31" i="38"/>
  <c r="K31" i="38"/>
  <c r="M30" i="38"/>
  <c r="J30" i="38"/>
  <c r="K30" i="38"/>
  <c r="M29" i="38"/>
  <c r="J29" i="38"/>
  <c r="K29" i="38"/>
  <c r="M26" i="38"/>
  <c r="J26" i="38"/>
  <c r="K26" i="38"/>
  <c r="M23" i="38"/>
  <c r="J23" i="38"/>
  <c r="K23" i="38"/>
  <c r="M28" i="38"/>
  <c r="J28" i="38"/>
  <c r="K28" i="38"/>
  <c r="M27" i="38"/>
  <c r="J27" i="38"/>
  <c r="K27" i="38"/>
  <c r="M18" i="38"/>
  <c r="J18" i="38"/>
  <c r="K18" i="38"/>
  <c r="M21" i="38"/>
  <c r="J21" i="38"/>
  <c r="K21" i="38"/>
  <c r="M25" i="38"/>
  <c r="J25" i="38"/>
  <c r="K25" i="38"/>
  <c r="M14" i="38"/>
  <c r="J14" i="38"/>
  <c r="K14" i="38"/>
  <c r="M24" i="38"/>
  <c r="J24" i="38"/>
  <c r="K24" i="38"/>
  <c r="M20" i="38"/>
  <c r="J20" i="38"/>
  <c r="K20" i="38"/>
  <c r="M10" i="38"/>
  <c r="J10" i="38"/>
  <c r="K10" i="38"/>
  <c r="M19" i="38"/>
  <c r="J19" i="38"/>
  <c r="K19" i="38"/>
  <c r="M12" i="38"/>
  <c r="J12" i="38"/>
  <c r="K12" i="38"/>
  <c r="M22" i="38"/>
  <c r="J22" i="38"/>
  <c r="K22" i="38"/>
  <c r="M16" i="38"/>
  <c r="J16" i="38"/>
  <c r="K16" i="38"/>
  <c r="M17" i="38"/>
  <c r="J17" i="38"/>
  <c r="K17" i="38"/>
  <c r="M15" i="38"/>
  <c r="J15" i="38"/>
  <c r="K15" i="38"/>
  <c r="M11" i="38"/>
  <c r="J11" i="38"/>
  <c r="K11" i="38"/>
  <c r="M13" i="38"/>
  <c r="J13" i="38"/>
  <c r="K13" i="38"/>
  <c r="M9" i="38"/>
  <c r="J9" i="38"/>
  <c r="K9" i="38"/>
  <c r="M8" i="38"/>
  <c r="J8" i="38"/>
  <c r="K8" i="38"/>
  <c r="M7" i="38"/>
  <c r="J7" i="38"/>
  <c r="K7" i="38"/>
  <c r="M6" i="38"/>
  <c r="J6" i="38"/>
  <c r="K6" i="38"/>
  <c r="M4" i="38"/>
  <c r="J4" i="38"/>
  <c r="K4" i="38"/>
  <c r="M5" i="38"/>
  <c r="J5" i="38"/>
  <c r="K5" i="38"/>
  <c r="E1" i="38"/>
  <c r="O53" i="4"/>
  <c r="N53" i="4"/>
  <c r="I53" i="4"/>
  <c r="O52" i="4"/>
  <c r="N52" i="4"/>
  <c r="I52" i="4"/>
  <c r="O51" i="4"/>
  <c r="N51" i="4"/>
  <c r="I51" i="4"/>
  <c r="O50" i="4"/>
  <c r="N50" i="4"/>
  <c r="I50" i="4"/>
  <c r="O49" i="4"/>
  <c r="N49" i="4"/>
  <c r="I49" i="4"/>
  <c r="O48" i="4"/>
  <c r="N48" i="4"/>
  <c r="I48" i="4"/>
  <c r="O47" i="4"/>
  <c r="N47" i="4"/>
  <c r="I47" i="4"/>
  <c r="O46" i="4"/>
  <c r="N46" i="4"/>
  <c r="I46" i="4"/>
  <c r="O45" i="4"/>
  <c r="N45" i="4"/>
  <c r="I45" i="4"/>
  <c r="O44" i="4"/>
  <c r="N44" i="4"/>
  <c r="I44" i="4"/>
  <c r="O43" i="4"/>
  <c r="N43" i="4"/>
  <c r="I43" i="4"/>
  <c r="O42" i="4"/>
  <c r="N42" i="4"/>
  <c r="I42" i="4"/>
  <c r="O41" i="4"/>
  <c r="N41" i="4"/>
  <c r="I41" i="4"/>
  <c r="O40" i="4"/>
  <c r="N40" i="4"/>
  <c r="I40" i="4"/>
  <c r="O39" i="4"/>
  <c r="N39" i="4"/>
  <c r="I39" i="4"/>
  <c r="O38" i="4"/>
  <c r="N38" i="4"/>
  <c r="I38" i="4"/>
  <c r="O37" i="4"/>
  <c r="N37" i="4"/>
  <c r="I37" i="4"/>
  <c r="O36" i="4"/>
  <c r="N36" i="4"/>
  <c r="I36" i="4"/>
  <c r="O35" i="4"/>
  <c r="N35" i="4"/>
  <c r="I35" i="4"/>
  <c r="O34" i="4"/>
  <c r="N34" i="4"/>
  <c r="I34" i="4"/>
  <c r="O33" i="4"/>
  <c r="N33" i="4"/>
  <c r="I33" i="4"/>
  <c r="O32" i="4"/>
  <c r="N32" i="4"/>
  <c r="I32" i="4"/>
  <c r="O31" i="4"/>
  <c r="N31" i="4"/>
  <c r="I31" i="4"/>
  <c r="O30" i="4"/>
  <c r="N30" i="4"/>
  <c r="I30" i="4"/>
  <c r="O29" i="4"/>
  <c r="N29" i="4"/>
  <c r="I29" i="4"/>
  <c r="O28" i="4"/>
  <c r="N28" i="4"/>
  <c r="I28" i="4"/>
  <c r="O27" i="4"/>
  <c r="N27" i="4"/>
  <c r="I27" i="4"/>
  <c r="O26" i="4"/>
  <c r="N26" i="4"/>
  <c r="I26" i="4"/>
  <c r="O25" i="4"/>
  <c r="N25" i="4"/>
  <c r="I25" i="4"/>
  <c r="O24" i="4"/>
  <c r="N24" i="4"/>
  <c r="I24" i="4"/>
  <c r="O23" i="4"/>
  <c r="N23" i="4"/>
  <c r="I23" i="4"/>
  <c r="O22" i="4"/>
  <c r="N22" i="4"/>
  <c r="I22" i="4"/>
  <c r="O21" i="4"/>
  <c r="N21" i="4"/>
  <c r="I21" i="4"/>
  <c r="O20" i="4"/>
  <c r="N20" i="4"/>
  <c r="I20" i="4"/>
  <c r="O19" i="4"/>
  <c r="N19" i="4"/>
  <c r="I19" i="4"/>
  <c r="O18" i="4"/>
  <c r="N18" i="4"/>
  <c r="I18" i="4"/>
  <c r="O17" i="4"/>
  <c r="N17" i="4"/>
  <c r="I17" i="4"/>
  <c r="O16" i="4"/>
  <c r="N16" i="4"/>
  <c r="I16" i="4"/>
  <c r="O15" i="4"/>
  <c r="N15" i="4"/>
  <c r="I15" i="4"/>
  <c r="O14" i="4"/>
  <c r="N14" i="4"/>
  <c r="I14" i="4"/>
  <c r="O13" i="4"/>
  <c r="N13" i="4"/>
  <c r="I13" i="4"/>
  <c r="O12" i="4"/>
  <c r="N12" i="4"/>
  <c r="I12" i="4"/>
  <c r="O11" i="4"/>
  <c r="N11" i="4"/>
  <c r="I11" i="4"/>
  <c r="O10" i="4"/>
  <c r="N10" i="4"/>
  <c r="I10" i="4"/>
  <c r="O9" i="4"/>
  <c r="N9" i="4"/>
  <c r="I9" i="4"/>
  <c r="O8" i="4"/>
  <c r="N8" i="4"/>
  <c r="I8" i="4"/>
  <c r="O7" i="4"/>
  <c r="N7" i="4"/>
  <c r="I7" i="4"/>
  <c r="O6" i="4"/>
  <c r="N6" i="4"/>
  <c r="I6" i="4"/>
  <c r="O5" i="4"/>
  <c r="N5" i="4"/>
  <c r="I5" i="4"/>
  <c r="O4" i="4"/>
  <c r="N4" i="4"/>
  <c r="I4" i="4"/>
  <c r="O3" i="4"/>
  <c r="N3" i="4"/>
  <c r="K198" i="23"/>
  <c r="L198" i="23"/>
  <c r="K58" i="40"/>
  <c r="L58" i="40"/>
  <c r="K122" i="40"/>
  <c r="L122" i="40"/>
  <c r="K26" i="40"/>
  <c r="L26" i="40"/>
  <c r="K90" i="40"/>
  <c r="L90" i="40"/>
  <c r="K154" i="40"/>
  <c r="L154" i="40"/>
  <c r="K10" i="40"/>
  <c r="K42" i="40"/>
  <c r="L42" i="40"/>
  <c r="K74" i="40"/>
  <c r="L74" i="40"/>
  <c r="K106" i="40"/>
  <c r="L106" i="40"/>
  <c r="K138" i="40"/>
  <c r="L138" i="40"/>
  <c r="K18" i="40"/>
  <c r="K5" i="40"/>
  <c r="K4" i="40"/>
  <c r="K7" i="40"/>
  <c r="K6" i="40"/>
  <c r="K8" i="40"/>
  <c r="K9" i="40"/>
  <c r="K11" i="40"/>
  <c r="K12" i="40"/>
  <c r="K13" i="40"/>
  <c r="K17" i="40"/>
  <c r="K14" i="40"/>
  <c r="K19" i="40"/>
  <c r="K15" i="40"/>
  <c r="K16" i="40"/>
  <c r="K20" i="40"/>
  <c r="K21" i="40"/>
  <c r="K22" i="40"/>
  <c r="K23" i="40"/>
  <c r="K24" i="40"/>
  <c r="K25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5" i="40"/>
  <c r="K76" i="40"/>
  <c r="K77" i="40"/>
  <c r="K78" i="40"/>
  <c r="K79" i="40"/>
  <c r="K80" i="40"/>
  <c r="K81" i="40"/>
  <c r="K82" i="40"/>
  <c r="K83" i="40"/>
  <c r="K84" i="40"/>
  <c r="K85" i="40"/>
  <c r="K86" i="40"/>
  <c r="K87" i="40"/>
  <c r="K88" i="40"/>
  <c r="K89" i="40"/>
  <c r="K91" i="40"/>
  <c r="K92" i="40"/>
  <c r="K93" i="40"/>
  <c r="K94" i="40"/>
  <c r="K95" i="40"/>
  <c r="K96" i="40"/>
  <c r="K97" i="40"/>
  <c r="K98" i="40"/>
  <c r="K99" i="40"/>
  <c r="K100" i="40"/>
  <c r="K101" i="40"/>
  <c r="K102" i="40"/>
  <c r="K103" i="40"/>
  <c r="K104" i="40"/>
  <c r="K105" i="40"/>
  <c r="K107" i="40"/>
  <c r="K108" i="40"/>
  <c r="K109" i="40"/>
  <c r="K110" i="40"/>
  <c r="K111" i="40"/>
  <c r="K112" i="40"/>
  <c r="K113" i="40"/>
  <c r="K114" i="40"/>
  <c r="K115" i="40"/>
  <c r="K116" i="40"/>
  <c r="K117" i="40"/>
  <c r="K118" i="40"/>
  <c r="K119" i="40"/>
  <c r="K120" i="40"/>
  <c r="K121" i="40"/>
  <c r="K123" i="40"/>
  <c r="K124" i="40"/>
  <c r="K125" i="40"/>
  <c r="K126" i="40"/>
  <c r="K127" i="40"/>
  <c r="K128" i="40"/>
  <c r="K129" i="40"/>
  <c r="K130" i="40"/>
  <c r="K131" i="40"/>
  <c r="K132" i="40"/>
  <c r="K133" i="40"/>
  <c r="K134" i="40"/>
  <c r="K135" i="40"/>
  <c r="K136" i="40"/>
  <c r="K137" i="40"/>
  <c r="K139" i="40"/>
  <c r="K140" i="40"/>
  <c r="K141" i="40"/>
  <c r="K142" i="40"/>
  <c r="K143" i="40"/>
  <c r="K144" i="40"/>
  <c r="K145" i="40"/>
  <c r="K146" i="40"/>
  <c r="K147" i="40"/>
  <c r="K148" i="40"/>
  <c r="K149" i="40"/>
  <c r="K150" i="40"/>
  <c r="K151" i="40"/>
  <c r="K152" i="40"/>
  <c r="K153" i="40"/>
  <c r="K155" i="40"/>
  <c r="K156" i="40"/>
  <c r="K157" i="40"/>
  <c r="K158" i="40"/>
  <c r="K159" i="40"/>
  <c r="K200" i="40"/>
  <c r="L18" i="40"/>
  <c r="L34" i="40"/>
  <c r="L50" i="40"/>
  <c r="L66" i="40"/>
  <c r="L82" i="40"/>
  <c r="L98" i="40"/>
  <c r="L114" i="40"/>
  <c r="L130" i="40"/>
  <c r="L146" i="40"/>
  <c r="L22" i="40"/>
  <c r="L30" i="40"/>
  <c r="L38" i="40"/>
  <c r="L46" i="40"/>
  <c r="L54" i="40"/>
  <c r="L62" i="40"/>
  <c r="L70" i="40"/>
  <c r="L78" i="40"/>
  <c r="L86" i="40"/>
  <c r="L94" i="40"/>
  <c r="L102" i="40"/>
  <c r="L110" i="40"/>
  <c r="L118" i="40"/>
  <c r="L126" i="40"/>
  <c r="L134" i="40"/>
  <c r="L142" i="40"/>
  <c r="L150" i="40"/>
  <c r="L158" i="40"/>
  <c r="L20" i="40"/>
  <c r="L24" i="40"/>
  <c r="L28" i="40"/>
  <c r="L32" i="40"/>
  <c r="L36" i="40"/>
  <c r="L40" i="40"/>
  <c r="L44" i="40"/>
  <c r="L48" i="40"/>
  <c r="L52" i="40"/>
  <c r="L56" i="40"/>
  <c r="L60" i="40"/>
  <c r="L64" i="40"/>
  <c r="L68" i="40"/>
  <c r="L72" i="40"/>
  <c r="L76" i="40"/>
  <c r="L80" i="40"/>
  <c r="L84" i="40"/>
  <c r="L88" i="40"/>
  <c r="L92" i="40"/>
  <c r="L96" i="40"/>
  <c r="L100" i="40"/>
  <c r="L104" i="40"/>
  <c r="L108" i="40"/>
  <c r="L112" i="40"/>
  <c r="L116" i="40"/>
  <c r="L120" i="40"/>
  <c r="L124" i="40"/>
  <c r="L128" i="40"/>
  <c r="L132" i="40"/>
  <c r="L136" i="40"/>
  <c r="L140" i="40"/>
  <c r="L144" i="40"/>
  <c r="L148" i="40"/>
  <c r="L152" i="40"/>
  <c r="L156" i="40"/>
  <c r="L16" i="40"/>
  <c r="L21" i="40"/>
  <c r="L23" i="40"/>
  <c r="L25" i="40"/>
  <c r="L27" i="40"/>
  <c r="L29" i="40"/>
  <c r="L31" i="40"/>
  <c r="L33" i="40"/>
  <c r="L35" i="40"/>
  <c r="L37" i="40"/>
  <c r="L39" i="40"/>
  <c r="L41" i="40"/>
  <c r="L43" i="40"/>
  <c r="L45" i="40"/>
  <c r="L47" i="40"/>
  <c r="L49" i="40"/>
  <c r="L51" i="40"/>
  <c r="L53" i="40"/>
  <c r="L55" i="40"/>
  <c r="L57" i="40"/>
  <c r="L59" i="40"/>
  <c r="L61" i="40"/>
  <c r="L63" i="40"/>
  <c r="L65" i="40"/>
  <c r="L67" i="40"/>
  <c r="L69" i="40"/>
  <c r="L71" i="40"/>
  <c r="L73" i="40"/>
  <c r="L75" i="40"/>
  <c r="L77" i="40"/>
  <c r="L79" i="40"/>
  <c r="L81" i="40"/>
  <c r="L83" i="40"/>
  <c r="L85" i="40"/>
  <c r="L87" i="40"/>
  <c r="L89" i="40"/>
  <c r="L91" i="40"/>
  <c r="L93" i="40"/>
  <c r="L95" i="40"/>
  <c r="L97" i="40"/>
  <c r="L99" i="40"/>
  <c r="L101" i="40"/>
  <c r="L103" i="40"/>
  <c r="L105" i="40"/>
  <c r="L107" i="40"/>
  <c r="L109" i="40"/>
  <c r="L111" i="40"/>
  <c r="L113" i="40"/>
  <c r="L115" i="40"/>
  <c r="L117" i="40"/>
  <c r="L119" i="40"/>
  <c r="L121" i="40"/>
  <c r="L123" i="40"/>
  <c r="L125" i="40"/>
  <c r="L127" i="40"/>
  <c r="L129" i="40"/>
  <c r="L131" i="40"/>
  <c r="L133" i="40"/>
  <c r="L135" i="40"/>
  <c r="L137" i="40"/>
  <c r="L139" i="40"/>
  <c r="L141" i="40"/>
  <c r="L143" i="40"/>
  <c r="L145" i="40"/>
  <c r="L147" i="40"/>
  <c r="L149" i="40"/>
  <c r="L151" i="40"/>
  <c r="L153" i="40"/>
  <c r="L155" i="40"/>
  <c r="L157" i="40"/>
  <c r="L159" i="40"/>
  <c r="K190" i="23"/>
  <c r="L190" i="23"/>
  <c r="K206" i="23"/>
  <c r="L206" i="23"/>
  <c r="K222" i="23"/>
  <c r="L222" i="23"/>
  <c r="K23" i="25"/>
  <c r="K50" i="37"/>
  <c r="L50" i="37"/>
  <c r="K16" i="37"/>
  <c r="K4" i="37"/>
  <c r="K5" i="37"/>
  <c r="K6" i="37"/>
  <c r="K7" i="37"/>
  <c r="K9" i="37"/>
  <c r="K8" i="37"/>
  <c r="K11" i="37"/>
  <c r="K12" i="37"/>
  <c r="K10" i="37"/>
  <c r="K13" i="37"/>
  <c r="K17" i="37"/>
  <c r="K18" i="37"/>
  <c r="K14" i="37"/>
  <c r="K15" i="37"/>
  <c r="K20" i="37"/>
  <c r="K21" i="37"/>
  <c r="K19" i="37"/>
  <c r="K22" i="37"/>
  <c r="K23" i="37"/>
  <c r="K24" i="37"/>
  <c r="K25" i="37"/>
  <c r="K26" i="37"/>
  <c r="K27" i="37"/>
  <c r="K28" i="37"/>
  <c r="K29" i="37"/>
  <c r="K30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1" i="37"/>
  <c r="K52" i="37"/>
  <c r="K53" i="37"/>
  <c r="K54" i="37"/>
  <c r="K55" i="37"/>
  <c r="K56" i="37"/>
  <c r="K57" i="37"/>
  <c r="K58" i="37"/>
  <c r="K59" i="37"/>
  <c r="K60" i="37"/>
  <c r="K61" i="37"/>
  <c r="K62" i="37"/>
  <c r="K63" i="37"/>
  <c r="K64" i="37"/>
  <c r="K65" i="37"/>
  <c r="K66" i="37"/>
  <c r="K67" i="37"/>
  <c r="K68" i="37"/>
  <c r="K69" i="37"/>
  <c r="K70" i="37"/>
  <c r="K71" i="37"/>
  <c r="K72" i="37"/>
  <c r="K73" i="37"/>
  <c r="K74" i="37"/>
  <c r="K75" i="37"/>
  <c r="K76" i="37"/>
  <c r="K77" i="37"/>
  <c r="K78" i="37"/>
  <c r="K79" i="37"/>
  <c r="K80" i="37"/>
  <c r="K81" i="37"/>
  <c r="K82" i="37"/>
  <c r="K83" i="37"/>
  <c r="K84" i="37"/>
  <c r="K85" i="37"/>
  <c r="K152" i="37"/>
  <c r="K153" i="37"/>
  <c r="K154" i="37"/>
  <c r="K155" i="37"/>
  <c r="K156" i="37"/>
  <c r="K157" i="37"/>
  <c r="K158" i="37"/>
  <c r="K159" i="37"/>
  <c r="K160" i="37"/>
  <c r="K161" i="37"/>
  <c r="K162" i="37"/>
  <c r="K163" i="37"/>
  <c r="K164" i="37"/>
  <c r="K165" i="37"/>
  <c r="K166" i="37"/>
  <c r="K167" i="37"/>
  <c r="K168" i="37"/>
  <c r="K169" i="37"/>
  <c r="K170" i="37"/>
  <c r="K171" i="37"/>
  <c r="K172" i="37"/>
  <c r="K173" i="37"/>
  <c r="K174" i="37"/>
  <c r="K175" i="37"/>
  <c r="K176" i="37"/>
  <c r="K177" i="37"/>
  <c r="K178" i="37"/>
  <c r="K179" i="37"/>
  <c r="K180" i="37"/>
  <c r="K181" i="37"/>
  <c r="K182" i="37"/>
  <c r="K183" i="37"/>
  <c r="K184" i="37"/>
  <c r="K185" i="37"/>
  <c r="K186" i="37"/>
  <c r="K187" i="37"/>
  <c r="K188" i="37"/>
  <c r="K189" i="37"/>
  <c r="K190" i="37"/>
  <c r="K191" i="37"/>
  <c r="K192" i="37"/>
  <c r="K193" i="37"/>
  <c r="K194" i="37"/>
  <c r="K195" i="37"/>
  <c r="K196" i="37"/>
  <c r="K197" i="37"/>
  <c r="K198" i="37"/>
  <c r="K199" i="37"/>
  <c r="K200" i="37"/>
  <c r="K201" i="37"/>
  <c r="K202" i="37"/>
  <c r="K203" i="37"/>
  <c r="K204" i="37"/>
  <c r="K205" i="37"/>
  <c r="K206" i="37"/>
  <c r="K207" i="37"/>
  <c r="K208" i="37"/>
  <c r="K209" i="37"/>
  <c r="K210" i="37"/>
  <c r="K211" i="37"/>
  <c r="K212" i="37"/>
  <c r="K213" i="37"/>
  <c r="K214" i="37"/>
  <c r="K215" i="37"/>
  <c r="K216" i="37"/>
  <c r="K217" i="37"/>
  <c r="K218" i="37"/>
  <c r="K219" i="37"/>
  <c r="K220" i="37"/>
  <c r="K221" i="37"/>
  <c r="K222" i="37"/>
  <c r="K223" i="37"/>
  <c r="K224" i="37"/>
  <c r="K225" i="37"/>
  <c r="K226" i="37"/>
  <c r="K227" i="37"/>
  <c r="K228" i="37"/>
  <c r="K229" i="37"/>
  <c r="L16" i="37"/>
  <c r="L82" i="37"/>
  <c r="L34" i="37"/>
  <c r="L66" i="37"/>
  <c r="L26" i="37"/>
  <c r="L42" i="37"/>
  <c r="L58" i="37"/>
  <c r="L74" i="37"/>
  <c r="L152" i="37"/>
  <c r="N152" i="37"/>
  <c r="L153" i="37"/>
  <c r="N153" i="37"/>
  <c r="L154" i="37"/>
  <c r="N154" i="37"/>
  <c r="L155" i="37"/>
  <c r="N155" i="37"/>
  <c r="L156" i="37"/>
  <c r="N156" i="37"/>
  <c r="L157" i="37"/>
  <c r="N157" i="37"/>
  <c r="L158" i="37"/>
  <c r="N158" i="37"/>
  <c r="L159" i="37"/>
  <c r="N159" i="37"/>
  <c r="L160" i="37"/>
  <c r="N160" i="37"/>
  <c r="L161" i="37"/>
  <c r="N161" i="37"/>
  <c r="L162" i="37"/>
  <c r="N162" i="37"/>
  <c r="L163" i="37"/>
  <c r="N163" i="37"/>
  <c r="L164" i="37"/>
  <c r="N164" i="37"/>
  <c r="L165" i="37"/>
  <c r="N165" i="37"/>
  <c r="L166" i="37"/>
  <c r="N166" i="37"/>
  <c r="L167" i="37"/>
  <c r="N167" i="37"/>
  <c r="L168" i="37"/>
  <c r="N168" i="37"/>
  <c r="L169" i="37"/>
  <c r="N169" i="37"/>
  <c r="L170" i="37"/>
  <c r="N170" i="37"/>
  <c r="L171" i="37"/>
  <c r="N171" i="37"/>
  <c r="L172" i="37"/>
  <c r="N172" i="37"/>
  <c r="L173" i="37"/>
  <c r="N173" i="37"/>
  <c r="L174" i="37"/>
  <c r="N174" i="37"/>
  <c r="L175" i="37"/>
  <c r="N175" i="37"/>
  <c r="L176" i="37"/>
  <c r="N176" i="37"/>
  <c r="L177" i="37"/>
  <c r="N177" i="37"/>
  <c r="L178" i="37"/>
  <c r="N178" i="37"/>
  <c r="L179" i="37"/>
  <c r="N179" i="37"/>
  <c r="L180" i="37"/>
  <c r="N180" i="37"/>
  <c r="L181" i="37"/>
  <c r="N181" i="37"/>
  <c r="L182" i="37"/>
  <c r="N182" i="37"/>
  <c r="L183" i="37"/>
  <c r="N183" i="37"/>
  <c r="L184" i="37"/>
  <c r="N184" i="37"/>
  <c r="L185" i="37"/>
  <c r="N185" i="37"/>
  <c r="L186" i="37"/>
  <c r="N186" i="37"/>
  <c r="L187" i="37"/>
  <c r="N187" i="37"/>
  <c r="L22" i="37"/>
  <c r="L30" i="37"/>
  <c r="L38" i="37"/>
  <c r="L46" i="37"/>
  <c r="L54" i="37"/>
  <c r="L62" i="37"/>
  <c r="L70" i="37"/>
  <c r="L78" i="37"/>
  <c r="N86" i="37"/>
  <c r="N87" i="37"/>
  <c r="N88" i="37"/>
  <c r="N89" i="37"/>
  <c r="N90" i="37"/>
  <c r="N91" i="37"/>
  <c r="N92" i="37"/>
  <c r="N93" i="37"/>
  <c r="N94" i="37"/>
  <c r="N95" i="37"/>
  <c r="N96" i="37"/>
  <c r="N97" i="37"/>
  <c r="N98" i="37"/>
  <c r="N99" i="37"/>
  <c r="N100" i="37"/>
  <c r="N101" i="37"/>
  <c r="N102" i="37"/>
  <c r="N103" i="37"/>
  <c r="N104" i="37"/>
  <c r="N105" i="37"/>
  <c r="N106" i="37"/>
  <c r="N107" i="37"/>
  <c r="N108" i="37"/>
  <c r="N109" i="37"/>
  <c r="N110" i="37"/>
  <c r="N111" i="37"/>
  <c r="N112" i="37"/>
  <c r="N113" i="37"/>
  <c r="N114" i="37"/>
  <c r="N115" i="37"/>
  <c r="N116" i="37"/>
  <c r="N117" i="37"/>
  <c r="N118" i="37"/>
  <c r="N119" i="37"/>
  <c r="N120" i="37"/>
  <c r="N121" i="37"/>
  <c r="N122" i="37"/>
  <c r="N123" i="37"/>
  <c r="N124" i="37"/>
  <c r="N125" i="37"/>
  <c r="N126" i="37"/>
  <c r="N127" i="37"/>
  <c r="N128" i="37"/>
  <c r="N129" i="37"/>
  <c r="N130" i="37"/>
  <c r="N131" i="37"/>
  <c r="N132" i="37"/>
  <c r="N133" i="37"/>
  <c r="N134" i="37"/>
  <c r="N135" i="37"/>
  <c r="N136" i="37"/>
  <c r="N137" i="37"/>
  <c r="N138" i="37"/>
  <c r="N139" i="37"/>
  <c r="N140" i="37"/>
  <c r="N141" i="37"/>
  <c r="N142" i="37"/>
  <c r="N143" i="37"/>
  <c r="N144" i="37"/>
  <c r="N145" i="37"/>
  <c r="N146" i="37"/>
  <c r="N147" i="37"/>
  <c r="N148" i="37"/>
  <c r="N149" i="37"/>
  <c r="N150" i="37"/>
  <c r="N151" i="37"/>
  <c r="L188" i="37"/>
  <c r="N188" i="37"/>
  <c r="L189" i="37"/>
  <c r="N189" i="37"/>
  <c r="L190" i="37"/>
  <c r="N190" i="37"/>
  <c r="L191" i="37"/>
  <c r="N191" i="37"/>
  <c r="L192" i="37"/>
  <c r="N192" i="37"/>
  <c r="L193" i="37"/>
  <c r="N193" i="37"/>
  <c r="L194" i="37"/>
  <c r="N194" i="37"/>
  <c r="L195" i="37"/>
  <c r="N195" i="37"/>
  <c r="L196" i="37"/>
  <c r="N196" i="37"/>
  <c r="L197" i="37"/>
  <c r="N197" i="37"/>
  <c r="L198" i="37"/>
  <c r="N198" i="37"/>
  <c r="L199" i="37"/>
  <c r="N199" i="37"/>
  <c r="L200" i="37"/>
  <c r="N200" i="37"/>
  <c r="L201" i="37"/>
  <c r="N201" i="37"/>
  <c r="L202" i="37"/>
  <c r="N202" i="37"/>
  <c r="L203" i="37"/>
  <c r="N203" i="37"/>
  <c r="L204" i="37"/>
  <c r="N204" i="37"/>
  <c r="L205" i="37"/>
  <c r="N205" i="37"/>
  <c r="L206" i="37"/>
  <c r="N206" i="37"/>
  <c r="L207" i="37"/>
  <c r="N207" i="37"/>
  <c r="L208" i="37"/>
  <c r="N208" i="37"/>
  <c r="L209" i="37"/>
  <c r="N209" i="37"/>
  <c r="L210" i="37"/>
  <c r="N210" i="37"/>
  <c r="L211" i="37"/>
  <c r="N211" i="37"/>
  <c r="L212" i="37"/>
  <c r="N212" i="37"/>
  <c r="L213" i="37"/>
  <c r="N213" i="37"/>
  <c r="L214" i="37"/>
  <c r="N214" i="37"/>
  <c r="L215" i="37"/>
  <c r="N215" i="37"/>
  <c r="L216" i="37"/>
  <c r="N216" i="37"/>
  <c r="L217" i="37"/>
  <c r="N217" i="37"/>
  <c r="L218" i="37"/>
  <c r="N218" i="37"/>
  <c r="L219" i="37"/>
  <c r="N219" i="37"/>
  <c r="L220" i="37"/>
  <c r="N220" i="37"/>
  <c r="L221" i="37"/>
  <c r="N221" i="37"/>
  <c r="L222" i="37"/>
  <c r="N222" i="37"/>
  <c r="L223" i="37"/>
  <c r="N223" i="37"/>
  <c r="L224" i="37"/>
  <c r="N224" i="37"/>
  <c r="L225" i="37"/>
  <c r="N225" i="37"/>
  <c r="L226" i="37"/>
  <c r="N226" i="37"/>
  <c r="L227" i="37"/>
  <c r="N227" i="37"/>
  <c r="L228" i="37"/>
  <c r="N228" i="37"/>
  <c r="L229" i="37"/>
  <c r="N229" i="37"/>
  <c r="K8" i="21"/>
  <c r="K203" i="21"/>
  <c r="K211" i="21"/>
  <c r="K227" i="21"/>
  <c r="L22" i="22"/>
  <c r="K186" i="23"/>
  <c r="L186" i="23"/>
  <c r="K194" i="23"/>
  <c r="L194" i="23"/>
  <c r="K202" i="23"/>
  <c r="L202" i="23"/>
  <c r="K210" i="23"/>
  <c r="L210" i="23"/>
  <c r="K218" i="23"/>
  <c r="L218" i="23"/>
  <c r="K188" i="23"/>
  <c r="L188" i="23"/>
  <c r="K192" i="23"/>
  <c r="L192" i="23"/>
  <c r="K196" i="23"/>
  <c r="L196" i="23"/>
  <c r="K200" i="23"/>
  <c r="L200" i="23"/>
  <c r="K204" i="23"/>
  <c r="L204" i="23"/>
  <c r="K208" i="23"/>
  <c r="L208" i="23"/>
  <c r="K212" i="23"/>
  <c r="L212" i="23"/>
  <c r="K216" i="23"/>
  <c r="L216" i="23"/>
  <c r="K220" i="23"/>
  <c r="L220" i="23"/>
  <c r="K224" i="23"/>
  <c r="L224" i="23"/>
  <c r="K66" i="23"/>
  <c r="L66" i="23"/>
  <c r="K151" i="25"/>
  <c r="K87" i="25"/>
  <c r="K215" i="25"/>
  <c r="K55" i="25"/>
  <c r="K119" i="25"/>
  <c r="K183" i="25"/>
  <c r="K6" i="25"/>
  <c r="K39" i="25"/>
  <c r="K71" i="25"/>
  <c r="K103" i="25"/>
  <c r="K135" i="25"/>
  <c r="K167" i="25"/>
  <c r="K199" i="25"/>
  <c r="K46" i="35"/>
  <c r="K169" i="35"/>
  <c r="K109" i="35"/>
  <c r="K207" i="35"/>
  <c r="K161" i="32"/>
  <c r="L161" i="32"/>
  <c r="K23" i="32"/>
  <c r="K4" i="32"/>
  <c r="K5" i="32"/>
  <c r="K6" i="32"/>
  <c r="K7" i="32"/>
  <c r="K8" i="32"/>
  <c r="K10" i="32"/>
  <c r="K12" i="32"/>
  <c r="K9" i="32"/>
  <c r="K11" i="32"/>
  <c r="K13" i="32"/>
  <c r="K15" i="32"/>
  <c r="K14" i="32"/>
  <c r="K16" i="32"/>
  <c r="K19" i="32"/>
  <c r="K20" i="32"/>
  <c r="K25" i="32"/>
  <c r="K26" i="32"/>
  <c r="K27" i="32"/>
  <c r="K28" i="32"/>
  <c r="K31" i="32"/>
  <c r="K17" i="32"/>
  <c r="K18" i="32"/>
  <c r="K21" i="32"/>
  <c r="K22" i="32"/>
  <c r="K24" i="32"/>
  <c r="K29" i="32"/>
  <c r="K30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L23" i="32"/>
  <c r="L93" i="32"/>
  <c r="L225" i="32"/>
  <c r="L61" i="32"/>
  <c r="L129" i="32"/>
  <c r="L193" i="32"/>
  <c r="L44" i="32"/>
  <c r="L77" i="32"/>
  <c r="L113" i="32"/>
  <c r="L145" i="32"/>
  <c r="L177" i="32"/>
  <c r="L209" i="32"/>
  <c r="L36" i="32"/>
  <c r="L52" i="32"/>
  <c r="L69" i="32"/>
  <c r="L85" i="32"/>
  <c r="L101" i="32"/>
  <c r="L121" i="32"/>
  <c r="L137" i="32"/>
  <c r="L153" i="32"/>
  <c r="L169" i="32"/>
  <c r="L185" i="32"/>
  <c r="L201" i="32"/>
  <c r="L217" i="32"/>
  <c r="K30" i="35"/>
  <c r="K77" i="35"/>
  <c r="K141" i="35"/>
  <c r="K189" i="35"/>
  <c r="K223" i="35"/>
  <c r="L21" i="37"/>
  <c r="L24" i="37"/>
  <c r="L28" i="37"/>
  <c r="L32" i="37"/>
  <c r="L36" i="37"/>
  <c r="L40" i="37"/>
  <c r="L44" i="37"/>
  <c r="L48" i="37"/>
  <c r="L52" i="37"/>
  <c r="L56" i="37"/>
  <c r="L60" i="37"/>
  <c r="L64" i="37"/>
  <c r="L68" i="37"/>
  <c r="L72" i="37"/>
  <c r="L76" i="37"/>
  <c r="L80" i="37"/>
  <c r="L84" i="37"/>
  <c r="K20" i="35"/>
  <c r="K38" i="35"/>
  <c r="K60" i="35"/>
  <c r="K93" i="35"/>
  <c r="K125" i="35"/>
  <c r="K157" i="35"/>
  <c r="K177" i="35"/>
  <c r="K197" i="35"/>
  <c r="K215" i="35"/>
  <c r="L109" i="32"/>
  <c r="L117" i="32"/>
  <c r="L125" i="32"/>
  <c r="L133" i="32"/>
  <c r="L141" i="32"/>
  <c r="L149" i="32"/>
  <c r="L157" i="32"/>
  <c r="L165" i="32"/>
  <c r="L173" i="32"/>
  <c r="L181" i="32"/>
  <c r="L189" i="32"/>
  <c r="L197" i="32"/>
  <c r="L205" i="32"/>
  <c r="L213" i="32"/>
  <c r="L221" i="32"/>
  <c r="L17" i="32"/>
  <c r="L32" i="32"/>
  <c r="L40" i="32"/>
  <c r="L48" i="32"/>
  <c r="L56" i="32"/>
  <c r="L65" i="32"/>
  <c r="L73" i="32"/>
  <c r="L81" i="32"/>
  <c r="L89" i="32"/>
  <c r="L97" i="32"/>
  <c r="L105" i="32"/>
  <c r="K15" i="25"/>
  <c r="K31" i="25"/>
  <c r="K47" i="25"/>
  <c r="K63" i="25"/>
  <c r="K79" i="25"/>
  <c r="K95" i="25"/>
  <c r="K111" i="25"/>
  <c r="K127" i="25"/>
  <c r="K143" i="25"/>
  <c r="K159" i="25"/>
  <c r="K175" i="25"/>
  <c r="K191" i="25"/>
  <c r="K207" i="25"/>
  <c r="K223" i="25"/>
  <c r="K187" i="23"/>
  <c r="L187" i="23"/>
  <c r="K189" i="23"/>
  <c r="L189" i="23"/>
  <c r="K191" i="23"/>
  <c r="L191" i="23"/>
  <c r="K193" i="23"/>
  <c r="L193" i="23"/>
  <c r="K195" i="23"/>
  <c r="L195" i="23"/>
  <c r="K197" i="23"/>
  <c r="L197" i="23"/>
  <c r="K199" i="23"/>
  <c r="L199" i="23"/>
  <c r="K201" i="23"/>
  <c r="L201" i="23"/>
  <c r="K203" i="23"/>
  <c r="L203" i="23"/>
  <c r="K205" i="23"/>
  <c r="L205" i="23"/>
  <c r="K207" i="23"/>
  <c r="L207" i="23"/>
  <c r="K209" i="23"/>
  <c r="L209" i="23"/>
  <c r="K211" i="23"/>
  <c r="L211" i="23"/>
  <c r="K213" i="23"/>
  <c r="L213" i="23"/>
  <c r="K215" i="23"/>
  <c r="L215" i="23"/>
  <c r="K217" i="23"/>
  <c r="L217" i="23"/>
  <c r="K219" i="23"/>
  <c r="L219" i="23"/>
  <c r="K221" i="23"/>
  <c r="L221" i="23"/>
  <c r="K223" i="23"/>
  <c r="L223" i="23"/>
  <c r="K225" i="23"/>
  <c r="L225" i="23"/>
  <c r="K5" i="21"/>
  <c r="K12" i="21"/>
  <c r="K199" i="21"/>
  <c r="K207" i="21"/>
  <c r="K215" i="21"/>
  <c r="K223" i="21"/>
  <c r="L14" i="37"/>
  <c r="L15" i="37"/>
  <c r="L20" i="37"/>
  <c r="L19" i="37"/>
  <c r="L23" i="37"/>
  <c r="L25" i="37"/>
  <c r="L27" i="37"/>
  <c r="L29" i="37"/>
  <c r="L31" i="37"/>
  <c r="L33" i="37"/>
  <c r="L35" i="37"/>
  <c r="L37" i="37"/>
  <c r="L39" i="37"/>
  <c r="L41" i="37"/>
  <c r="L43" i="37"/>
  <c r="L45" i="37"/>
  <c r="L47" i="37"/>
  <c r="L49" i="37"/>
  <c r="L51" i="37"/>
  <c r="L53" i="37"/>
  <c r="L55" i="37"/>
  <c r="L57" i="37"/>
  <c r="L59" i="37"/>
  <c r="L61" i="37"/>
  <c r="L63" i="37"/>
  <c r="L65" i="37"/>
  <c r="L67" i="37"/>
  <c r="L69" i="37"/>
  <c r="L71" i="37"/>
  <c r="L73" i="37"/>
  <c r="L75" i="37"/>
  <c r="L77" i="37"/>
  <c r="L79" i="37"/>
  <c r="L81" i="37"/>
  <c r="L83" i="37"/>
  <c r="L85" i="37"/>
  <c r="K14" i="35"/>
  <c r="K26" i="35"/>
  <c r="K34" i="35"/>
  <c r="K42" i="35"/>
  <c r="K52" i="35"/>
  <c r="K69" i="35"/>
  <c r="K85" i="35"/>
  <c r="K101" i="35"/>
  <c r="K117" i="35"/>
  <c r="K133" i="35"/>
  <c r="K149" i="35"/>
  <c r="K165" i="35"/>
  <c r="K173" i="35"/>
  <c r="K181" i="35"/>
  <c r="K193" i="35"/>
  <c r="K203" i="35"/>
  <c r="K211" i="35"/>
  <c r="K219" i="35"/>
  <c r="K227" i="35"/>
  <c r="K10" i="35"/>
  <c r="K56" i="35"/>
  <c r="K65" i="35"/>
  <c r="K73" i="35"/>
  <c r="K81" i="35"/>
  <c r="K89" i="35"/>
  <c r="K97" i="35"/>
  <c r="K105" i="35"/>
  <c r="K113" i="35"/>
  <c r="K121" i="35"/>
  <c r="K129" i="35"/>
  <c r="K137" i="35"/>
  <c r="K145" i="35"/>
  <c r="K153" i="35"/>
  <c r="K161" i="35"/>
  <c r="K185" i="35"/>
  <c r="K5" i="35"/>
  <c r="K8" i="35"/>
  <c r="K16" i="35"/>
  <c r="K24" i="35"/>
  <c r="K28" i="35"/>
  <c r="K32" i="35"/>
  <c r="K36" i="35"/>
  <c r="K40" i="35"/>
  <c r="K44" i="35"/>
  <c r="K48" i="35"/>
  <c r="K54" i="35"/>
  <c r="K58" i="35"/>
  <c r="K63" i="35"/>
  <c r="K67" i="35"/>
  <c r="K71" i="35"/>
  <c r="K75" i="35"/>
  <c r="K79" i="35"/>
  <c r="K83" i="35"/>
  <c r="K87" i="35"/>
  <c r="K91" i="35"/>
  <c r="K95" i="35"/>
  <c r="K99" i="35"/>
  <c r="K103" i="35"/>
  <c r="K107" i="35"/>
  <c r="K111" i="35"/>
  <c r="K115" i="35"/>
  <c r="K119" i="35"/>
  <c r="K123" i="35"/>
  <c r="K127" i="35"/>
  <c r="K131" i="35"/>
  <c r="K135" i="35"/>
  <c r="K139" i="35"/>
  <c r="K143" i="35"/>
  <c r="K147" i="35"/>
  <c r="K151" i="35"/>
  <c r="K155" i="35"/>
  <c r="K159" i="35"/>
  <c r="K163" i="35"/>
  <c r="K167" i="35"/>
  <c r="K171" i="35"/>
  <c r="K175" i="35"/>
  <c r="K179" i="35"/>
  <c r="K183" i="35"/>
  <c r="K187" i="35"/>
  <c r="K191" i="35"/>
  <c r="K195" i="35"/>
  <c r="K199" i="35"/>
  <c r="K205" i="35"/>
  <c r="K209" i="35"/>
  <c r="K213" i="35"/>
  <c r="K217" i="35"/>
  <c r="K221" i="35"/>
  <c r="K225" i="35"/>
  <c r="K229" i="35"/>
  <c r="K18" i="35"/>
  <c r="K22" i="35"/>
  <c r="K50" i="35"/>
  <c r="K4" i="35"/>
  <c r="K12" i="35"/>
  <c r="K201" i="35"/>
  <c r="N6" i="35"/>
  <c r="K6" i="35"/>
  <c r="N64" i="35"/>
  <c r="K64" i="35"/>
  <c r="N68" i="35"/>
  <c r="K68" i="35"/>
  <c r="N72" i="35"/>
  <c r="K72" i="35"/>
  <c r="N76" i="35"/>
  <c r="K76" i="35"/>
  <c r="N80" i="35"/>
  <c r="K80" i="35"/>
  <c r="N84" i="35"/>
  <c r="K84" i="35"/>
  <c r="N88" i="35"/>
  <c r="K88" i="35"/>
  <c r="N92" i="35"/>
  <c r="K92" i="35"/>
  <c r="N96" i="35"/>
  <c r="K96" i="35"/>
  <c r="N100" i="35"/>
  <c r="K100" i="35"/>
  <c r="N104" i="35"/>
  <c r="K104" i="35"/>
  <c r="N108" i="35"/>
  <c r="K108" i="35"/>
  <c r="N112" i="35"/>
  <c r="K112" i="35"/>
  <c r="N116" i="35"/>
  <c r="K116" i="35"/>
  <c r="N120" i="35"/>
  <c r="K120" i="35"/>
  <c r="N124" i="35"/>
  <c r="K124" i="35"/>
  <c r="N128" i="35"/>
  <c r="K128" i="35"/>
  <c r="N132" i="35"/>
  <c r="K132" i="35"/>
  <c r="N136" i="35"/>
  <c r="K136" i="35"/>
  <c r="N140" i="35"/>
  <c r="K140" i="35"/>
  <c r="N144" i="35"/>
  <c r="K144" i="35"/>
  <c r="N148" i="35"/>
  <c r="K148" i="35"/>
  <c r="N152" i="35"/>
  <c r="K152" i="35"/>
  <c r="N156" i="35"/>
  <c r="K156" i="35"/>
  <c r="N160" i="35"/>
  <c r="K160" i="35"/>
  <c r="N164" i="35"/>
  <c r="K164" i="35"/>
  <c r="N168" i="35"/>
  <c r="K168" i="35"/>
  <c r="N172" i="35"/>
  <c r="K172" i="35"/>
  <c r="N176" i="35"/>
  <c r="K176" i="35"/>
  <c r="N180" i="35"/>
  <c r="K180" i="35"/>
  <c r="N184" i="35"/>
  <c r="K184" i="35"/>
  <c r="N188" i="35"/>
  <c r="K188" i="35"/>
  <c r="N192" i="35"/>
  <c r="K192" i="35"/>
  <c r="N196" i="35"/>
  <c r="K196" i="35"/>
  <c r="N200" i="35"/>
  <c r="K200" i="35"/>
  <c r="N204" i="35"/>
  <c r="K204" i="35"/>
  <c r="N208" i="35"/>
  <c r="K208" i="35"/>
  <c r="N212" i="35"/>
  <c r="K212" i="35"/>
  <c r="N216" i="35"/>
  <c r="K216" i="35"/>
  <c r="N220" i="35"/>
  <c r="K220" i="35"/>
  <c r="N224" i="35"/>
  <c r="K224" i="35"/>
  <c r="N228" i="35"/>
  <c r="K228" i="35"/>
  <c r="K7" i="35"/>
  <c r="K9" i="35"/>
  <c r="K11" i="35"/>
  <c r="K13" i="35"/>
  <c r="K15" i="35"/>
  <c r="K17" i="35"/>
  <c r="K19" i="35"/>
  <c r="K21" i="35"/>
  <c r="K23" i="35"/>
  <c r="K25" i="35"/>
  <c r="K27" i="35"/>
  <c r="K29" i="35"/>
  <c r="K31" i="35"/>
  <c r="K33" i="35"/>
  <c r="K35" i="35"/>
  <c r="K37" i="35"/>
  <c r="K39" i="35"/>
  <c r="K41" i="35"/>
  <c r="K43" i="35"/>
  <c r="K45" i="35"/>
  <c r="K47" i="35"/>
  <c r="K49" i="35"/>
  <c r="K51" i="35"/>
  <c r="K53" i="35"/>
  <c r="K55" i="35"/>
  <c r="K57" i="35"/>
  <c r="K59" i="35"/>
  <c r="K61" i="35"/>
  <c r="N62" i="35"/>
  <c r="K62" i="35"/>
  <c r="N66" i="35"/>
  <c r="K66" i="35"/>
  <c r="N70" i="35"/>
  <c r="K70" i="35"/>
  <c r="N74" i="35"/>
  <c r="K74" i="35"/>
  <c r="N78" i="35"/>
  <c r="K78" i="35"/>
  <c r="N82" i="35"/>
  <c r="K82" i="35"/>
  <c r="N86" i="35"/>
  <c r="K86" i="35"/>
  <c r="N90" i="35"/>
  <c r="K90" i="35"/>
  <c r="N94" i="35"/>
  <c r="K94" i="35"/>
  <c r="N98" i="35"/>
  <c r="K98" i="35"/>
  <c r="N102" i="35"/>
  <c r="K102" i="35"/>
  <c r="N106" i="35"/>
  <c r="K106" i="35"/>
  <c r="N110" i="35"/>
  <c r="K110" i="35"/>
  <c r="N114" i="35"/>
  <c r="K114" i="35"/>
  <c r="N118" i="35"/>
  <c r="K118" i="35"/>
  <c r="N122" i="35"/>
  <c r="K122" i="35"/>
  <c r="N126" i="35"/>
  <c r="K126" i="35"/>
  <c r="N130" i="35"/>
  <c r="K130" i="35"/>
  <c r="N134" i="35"/>
  <c r="K134" i="35"/>
  <c r="N138" i="35"/>
  <c r="K138" i="35"/>
  <c r="N142" i="35"/>
  <c r="K142" i="35"/>
  <c r="N146" i="35"/>
  <c r="K146" i="35"/>
  <c r="N150" i="35"/>
  <c r="K150" i="35"/>
  <c r="N154" i="35"/>
  <c r="K154" i="35"/>
  <c r="N158" i="35"/>
  <c r="K158" i="35"/>
  <c r="N162" i="35"/>
  <c r="K162" i="35"/>
  <c r="N166" i="35"/>
  <c r="K166" i="35"/>
  <c r="N170" i="35"/>
  <c r="K170" i="35"/>
  <c r="N174" i="35"/>
  <c r="K174" i="35"/>
  <c r="N178" i="35"/>
  <c r="K178" i="35"/>
  <c r="N182" i="35"/>
  <c r="K182" i="35"/>
  <c r="N186" i="35"/>
  <c r="K186" i="35"/>
  <c r="N190" i="35"/>
  <c r="K190" i="35"/>
  <c r="N194" i="35"/>
  <c r="K194" i="35"/>
  <c r="N198" i="35"/>
  <c r="K198" i="35"/>
  <c r="N202" i="35"/>
  <c r="K202" i="35"/>
  <c r="N206" i="35"/>
  <c r="K206" i="35"/>
  <c r="N210" i="35"/>
  <c r="K210" i="35"/>
  <c r="N214" i="35"/>
  <c r="K214" i="35"/>
  <c r="N218" i="35"/>
  <c r="K218" i="35"/>
  <c r="N222" i="35"/>
  <c r="K222" i="35"/>
  <c r="N226" i="35"/>
  <c r="K226" i="35"/>
  <c r="N230" i="35"/>
  <c r="O230" i="35"/>
  <c r="K230" i="35"/>
  <c r="L21" i="32"/>
  <c r="L29" i="32"/>
  <c r="L34" i="32"/>
  <c r="L38" i="32"/>
  <c r="L42" i="32"/>
  <c r="L46" i="32"/>
  <c r="L50" i="32"/>
  <c r="L54" i="32"/>
  <c r="L58" i="32"/>
  <c r="L63" i="32"/>
  <c r="L67" i="32"/>
  <c r="L71" i="32"/>
  <c r="L75" i="32"/>
  <c r="L79" i="32"/>
  <c r="L83" i="32"/>
  <c r="L87" i="32"/>
  <c r="L91" i="32"/>
  <c r="L95" i="32"/>
  <c r="L99" i="32"/>
  <c r="L103" i="32"/>
  <c r="L107" i="32"/>
  <c r="L111" i="32"/>
  <c r="L115" i="32"/>
  <c r="L119" i="32"/>
  <c r="L123" i="32"/>
  <c r="L127" i="32"/>
  <c r="L131" i="32"/>
  <c r="L135" i="32"/>
  <c r="L139" i="32"/>
  <c r="L143" i="32"/>
  <c r="L147" i="32"/>
  <c r="L151" i="32"/>
  <c r="L155" i="32"/>
  <c r="L159" i="32"/>
  <c r="L163" i="32"/>
  <c r="L167" i="32"/>
  <c r="L171" i="32"/>
  <c r="L175" i="32"/>
  <c r="L179" i="32"/>
  <c r="L183" i="32"/>
  <c r="L187" i="32"/>
  <c r="L191" i="32"/>
  <c r="L195" i="32"/>
  <c r="L199" i="32"/>
  <c r="L203" i="32"/>
  <c r="L207" i="32"/>
  <c r="L211" i="32"/>
  <c r="L215" i="32"/>
  <c r="L219" i="32"/>
  <c r="L223" i="32"/>
  <c r="L227" i="32"/>
  <c r="N62" i="32"/>
  <c r="L62" i="32"/>
  <c r="N66" i="32"/>
  <c r="L66" i="32"/>
  <c r="N70" i="32"/>
  <c r="L70" i="32"/>
  <c r="N74" i="32"/>
  <c r="L74" i="32"/>
  <c r="N78" i="32"/>
  <c r="L78" i="32"/>
  <c r="N82" i="32"/>
  <c r="L82" i="32"/>
  <c r="N86" i="32"/>
  <c r="L86" i="32"/>
  <c r="N90" i="32"/>
  <c r="L90" i="32"/>
  <c r="N94" i="32"/>
  <c r="L94" i="32"/>
  <c r="N98" i="32"/>
  <c r="L98" i="32"/>
  <c r="N102" i="32"/>
  <c r="L102" i="32"/>
  <c r="N106" i="32"/>
  <c r="L106" i="32"/>
  <c r="N110" i="32"/>
  <c r="L110" i="32"/>
  <c r="N114" i="32"/>
  <c r="L114" i="32"/>
  <c r="N118" i="32"/>
  <c r="L118" i="32"/>
  <c r="N122" i="32"/>
  <c r="L122" i="32"/>
  <c r="N126" i="32"/>
  <c r="L126" i="32"/>
  <c r="N130" i="32"/>
  <c r="L130" i="32"/>
  <c r="N134" i="32"/>
  <c r="L134" i="32"/>
  <c r="N138" i="32"/>
  <c r="L138" i="32"/>
  <c r="N142" i="32"/>
  <c r="L142" i="32"/>
  <c r="N146" i="32"/>
  <c r="L146" i="32"/>
  <c r="N150" i="32"/>
  <c r="L150" i="32"/>
  <c r="N154" i="32"/>
  <c r="L154" i="32"/>
  <c r="N158" i="32"/>
  <c r="L158" i="32"/>
  <c r="N162" i="32"/>
  <c r="L162" i="32"/>
  <c r="N166" i="32"/>
  <c r="L166" i="32"/>
  <c r="N170" i="32"/>
  <c r="L170" i="32"/>
  <c r="N174" i="32"/>
  <c r="L174" i="32"/>
  <c r="N178" i="32"/>
  <c r="L178" i="32"/>
  <c r="N182" i="32"/>
  <c r="L182" i="32"/>
  <c r="N186" i="32"/>
  <c r="L186" i="32"/>
  <c r="N190" i="32"/>
  <c r="L190" i="32"/>
  <c r="N194" i="32"/>
  <c r="L194" i="32"/>
  <c r="N198" i="32"/>
  <c r="L198" i="32"/>
  <c r="N202" i="32"/>
  <c r="L202" i="32"/>
  <c r="N206" i="32"/>
  <c r="L206" i="32"/>
  <c r="N210" i="32"/>
  <c r="L210" i="32"/>
  <c r="N214" i="32"/>
  <c r="L214" i="32"/>
  <c r="N218" i="32"/>
  <c r="L218" i="32"/>
  <c r="N222" i="32"/>
  <c r="L222" i="32"/>
  <c r="N226" i="32"/>
  <c r="L226" i="32"/>
  <c r="L18" i="32"/>
  <c r="L22" i="32"/>
  <c r="L24" i="32"/>
  <c r="L30" i="32"/>
  <c r="L33" i="32"/>
  <c r="L35" i="32"/>
  <c r="L37" i="32"/>
  <c r="L39" i="32"/>
  <c r="L41" i="32"/>
  <c r="L43" i="32"/>
  <c r="L45" i="32"/>
  <c r="L47" i="32"/>
  <c r="L49" i="32"/>
  <c r="L51" i="32"/>
  <c r="L53" i="32"/>
  <c r="L55" i="32"/>
  <c r="L57" i="32"/>
  <c r="L59" i="32"/>
  <c r="N60" i="32"/>
  <c r="L60" i="32"/>
  <c r="N64" i="32"/>
  <c r="L64" i="32"/>
  <c r="N68" i="32"/>
  <c r="L68" i="32"/>
  <c r="N72" i="32"/>
  <c r="L72" i="32"/>
  <c r="N76" i="32"/>
  <c r="L76" i="32"/>
  <c r="N80" i="32"/>
  <c r="L80" i="32"/>
  <c r="N84" i="32"/>
  <c r="L84" i="32"/>
  <c r="N88" i="32"/>
  <c r="L88" i="32"/>
  <c r="N92" i="32"/>
  <c r="L92" i="32"/>
  <c r="N96" i="32"/>
  <c r="L96" i="32"/>
  <c r="N100" i="32"/>
  <c r="L100" i="32"/>
  <c r="N104" i="32"/>
  <c r="L104" i="32"/>
  <c r="N108" i="32"/>
  <c r="L108" i="32"/>
  <c r="N112" i="32"/>
  <c r="L112" i="32"/>
  <c r="N116" i="32"/>
  <c r="L116" i="32"/>
  <c r="N120" i="32"/>
  <c r="L120" i="32"/>
  <c r="N124" i="32"/>
  <c r="L124" i="32"/>
  <c r="N128" i="32"/>
  <c r="L128" i="32"/>
  <c r="N132" i="32"/>
  <c r="L132" i="32"/>
  <c r="N136" i="32"/>
  <c r="L136" i="32"/>
  <c r="N140" i="32"/>
  <c r="L140" i="32"/>
  <c r="N144" i="32"/>
  <c r="L144" i="32"/>
  <c r="N148" i="32"/>
  <c r="L148" i="32"/>
  <c r="N152" i="32"/>
  <c r="L152" i="32"/>
  <c r="N156" i="32"/>
  <c r="L156" i="32"/>
  <c r="N160" i="32"/>
  <c r="L160" i="32"/>
  <c r="N164" i="32"/>
  <c r="L164" i="32"/>
  <c r="N168" i="32"/>
  <c r="L168" i="32"/>
  <c r="N172" i="32"/>
  <c r="L172" i="32"/>
  <c r="N176" i="32"/>
  <c r="L176" i="32"/>
  <c r="N180" i="32"/>
  <c r="L180" i="32"/>
  <c r="N184" i="32"/>
  <c r="L184" i="32"/>
  <c r="N188" i="32"/>
  <c r="L188" i="32"/>
  <c r="N192" i="32"/>
  <c r="L192" i="32"/>
  <c r="N196" i="32"/>
  <c r="L196" i="32"/>
  <c r="N200" i="32"/>
  <c r="L200" i="32"/>
  <c r="N204" i="32"/>
  <c r="L204" i="32"/>
  <c r="N208" i="32"/>
  <c r="L208" i="32"/>
  <c r="N212" i="32"/>
  <c r="L212" i="32"/>
  <c r="N216" i="32"/>
  <c r="L216" i="32"/>
  <c r="N220" i="32"/>
  <c r="L220" i="32"/>
  <c r="N224" i="32"/>
  <c r="L224" i="32"/>
  <c r="N228" i="32"/>
  <c r="O228" i="32"/>
  <c r="L228" i="32"/>
  <c r="K9" i="25"/>
  <c r="K19" i="25"/>
  <c r="K27" i="25"/>
  <c r="K35" i="25"/>
  <c r="K43" i="25"/>
  <c r="K51" i="25"/>
  <c r="K59" i="25"/>
  <c r="K67" i="25"/>
  <c r="K75" i="25"/>
  <c r="K83" i="25"/>
  <c r="K91" i="25"/>
  <c r="K99" i="25"/>
  <c r="K107" i="25"/>
  <c r="K115" i="25"/>
  <c r="K123" i="25"/>
  <c r="K131" i="25"/>
  <c r="K139" i="25"/>
  <c r="K147" i="25"/>
  <c r="K155" i="25"/>
  <c r="K163" i="25"/>
  <c r="K171" i="25"/>
  <c r="K179" i="25"/>
  <c r="K187" i="25"/>
  <c r="K195" i="25"/>
  <c r="K203" i="25"/>
  <c r="K211" i="25"/>
  <c r="K219" i="25"/>
  <c r="K227" i="25"/>
  <c r="K8" i="25"/>
  <c r="K10" i="25"/>
  <c r="K13" i="25"/>
  <c r="K17" i="25"/>
  <c r="K21" i="25"/>
  <c r="K25" i="25"/>
  <c r="K29" i="25"/>
  <c r="K33" i="25"/>
  <c r="K37" i="25"/>
  <c r="K41" i="25"/>
  <c r="K45" i="25"/>
  <c r="K49" i="25"/>
  <c r="K53" i="25"/>
  <c r="K57" i="25"/>
  <c r="K61" i="25"/>
  <c r="K65" i="25"/>
  <c r="K69" i="25"/>
  <c r="K73" i="25"/>
  <c r="K77" i="25"/>
  <c r="K81" i="25"/>
  <c r="K85" i="25"/>
  <c r="K89" i="25"/>
  <c r="K93" i="25"/>
  <c r="K97" i="25"/>
  <c r="K101" i="25"/>
  <c r="K105" i="25"/>
  <c r="K109" i="25"/>
  <c r="K113" i="25"/>
  <c r="K117" i="25"/>
  <c r="K121" i="25"/>
  <c r="K125" i="25"/>
  <c r="K129" i="25"/>
  <c r="K133" i="25"/>
  <c r="K137" i="25"/>
  <c r="K141" i="25"/>
  <c r="K145" i="25"/>
  <c r="K149" i="25"/>
  <c r="K153" i="25"/>
  <c r="K157" i="25"/>
  <c r="K161" i="25"/>
  <c r="K165" i="25"/>
  <c r="K169" i="25"/>
  <c r="K173" i="25"/>
  <c r="K177" i="25"/>
  <c r="K181" i="25"/>
  <c r="K185" i="25"/>
  <c r="K189" i="25"/>
  <c r="K193" i="25"/>
  <c r="K197" i="25"/>
  <c r="K201" i="25"/>
  <c r="K205" i="25"/>
  <c r="K209" i="25"/>
  <c r="K213" i="25"/>
  <c r="K217" i="25"/>
  <c r="K221" i="25"/>
  <c r="K225" i="25"/>
  <c r="K229" i="25"/>
  <c r="N4" i="25"/>
  <c r="K4" i="25"/>
  <c r="N7" i="25"/>
  <c r="K7" i="25"/>
  <c r="N12" i="25"/>
  <c r="K12" i="25"/>
  <c r="N16" i="25"/>
  <c r="K16" i="25"/>
  <c r="N20" i="25"/>
  <c r="K20" i="25"/>
  <c r="N24" i="25"/>
  <c r="K24" i="25"/>
  <c r="N28" i="25"/>
  <c r="K28" i="25"/>
  <c r="N32" i="25"/>
  <c r="K32" i="25"/>
  <c r="N36" i="25"/>
  <c r="K36" i="25"/>
  <c r="N40" i="25"/>
  <c r="K40" i="25"/>
  <c r="N44" i="25"/>
  <c r="K44" i="25"/>
  <c r="N48" i="25"/>
  <c r="K48" i="25"/>
  <c r="N52" i="25"/>
  <c r="K52" i="25"/>
  <c r="N56" i="25"/>
  <c r="K56" i="25"/>
  <c r="N60" i="25"/>
  <c r="K60" i="25"/>
  <c r="N5" i="25"/>
  <c r="K5" i="25"/>
  <c r="N11" i="25"/>
  <c r="K11" i="25"/>
  <c r="N14" i="25"/>
  <c r="K14" i="25"/>
  <c r="N18" i="25"/>
  <c r="K18" i="25"/>
  <c r="N22" i="25"/>
  <c r="K22" i="25"/>
  <c r="N26" i="25"/>
  <c r="K26" i="25"/>
  <c r="N30" i="25"/>
  <c r="K30" i="25"/>
  <c r="N34" i="25"/>
  <c r="K34" i="25"/>
  <c r="N38" i="25"/>
  <c r="K38" i="25"/>
  <c r="N42" i="25"/>
  <c r="K42" i="25"/>
  <c r="N46" i="25"/>
  <c r="K46" i="25"/>
  <c r="N50" i="25"/>
  <c r="K50" i="25"/>
  <c r="N54" i="25"/>
  <c r="K54" i="25"/>
  <c r="N58" i="25"/>
  <c r="K58" i="25"/>
  <c r="N62" i="25"/>
  <c r="K62" i="25"/>
  <c r="N66" i="25"/>
  <c r="K66" i="25"/>
  <c r="N70" i="25"/>
  <c r="K70" i="25"/>
  <c r="N74" i="25"/>
  <c r="K74" i="25"/>
  <c r="N78" i="25"/>
  <c r="K78" i="25"/>
  <c r="N82" i="25"/>
  <c r="K82" i="25"/>
  <c r="N86" i="25"/>
  <c r="K86" i="25"/>
  <c r="N90" i="25"/>
  <c r="K90" i="25"/>
  <c r="N94" i="25"/>
  <c r="K94" i="25"/>
  <c r="N98" i="25"/>
  <c r="K98" i="25"/>
  <c r="N102" i="25"/>
  <c r="K102" i="25"/>
  <c r="N106" i="25"/>
  <c r="K106" i="25"/>
  <c r="N110" i="25"/>
  <c r="K110" i="25"/>
  <c r="N114" i="25"/>
  <c r="K114" i="25"/>
  <c r="N118" i="25"/>
  <c r="K118" i="25"/>
  <c r="N122" i="25"/>
  <c r="K122" i="25"/>
  <c r="N126" i="25"/>
  <c r="K126" i="25"/>
  <c r="N130" i="25"/>
  <c r="K130" i="25"/>
  <c r="N134" i="25"/>
  <c r="K134" i="25"/>
  <c r="N138" i="25"/>
  <c r="K138" i="25"/>
  <c r="N142" i="25"/>
  <c r="K142" i="25"/>
  <c r="N146" i="25"/>
  <c r="K146" i="25"/>
  <c r="N150" i="25"/>
  <c r="K150" i="25"/>
  <c r="N154" i="25"/>
  <c r="K154" i="25"/>
  <c r="N158" i="25"/>
  <c r="K158" i="25"/>
  <c r="N162" i="25"/>
  <c r="K162" i="25"/>
  <c r="N166" i="25"/>
  <c r="K166" i="25"/>
  <c r="N170" i="25"/>
  <c r="K170" i="25"/>
  <c r="N174" i="25"/>
  <c r="K174" i="25"/>
  <c r="N178" i="25"/>
  <c r="K178" i="25"/>
  <c r="N182" i="25"/>
  <c r="K182" i="25"/>
  <c r="N186" i="25"/>
  <c r="K186" i="25"/>
  <c r="N190" i="25"/>
  <c r="K190" i="25"/>
  <c r="N194" i="25"/>
  <c r="K194" i="25"/>
  <c r="N198" i="25"/>
  <c r="K198" i="25"/>
  <c r="N202" i="25"/>
  <c r="K202" i="25"/>
  <c r="N206" i="25"/>
  <c r="K206" i="25"/>
  <c r="N210" i="25"/>
  <c r="K210" i="25"/>
  <c r="N214" i="25"/>
  <c r="K214" i="25"/>
  <c r="N218" i="25"/>
  <c r="K218" i="25"/>
  <c r="N222" i="25"/>
  <c r="K222" i="25"/>
  <c r="N226" i="25"/>
  <c r="K226" i="25"/>
  <c r="N230" i="25"/>
  <c r="K230" i="25"/>
  <c r="N64" i="25"/>
  <c r="K64" i="25"/>
  <c r="N68" i="25"/>
  <c r="K68" i="25"/>
  <c r="N72" i="25"/>
  <c r="K72" i="25"/>
  <c r="N76" i="25"/>
  <c r="K76" i="25"/>
  <c r="N80" i="25"/>
  <c r="K80" i="25"/>
  <c r="N84" i="25"/>
  <c r="K84" i="25"/>
  <c r="N88" i="25"/>
  <c r="K88" i="25"/>
  <c r="N92" i="25"/>
  <c r="K92" i="25"/>
  <c r="N96" i="25"/>
  <c r="K96" i="25"/>
  <c r="N100" i="25"/>
  <c r="K100" i="25"/>
  <c r="N104" i="25"/>
  <c r="K104" i="25"/>
  <c r="N108" i="25"/>
  <c r="K108" i="25"/>
  <c r="N112" i="25"/>
  <c r="K112" i="25"/>
  <c r="N116" i="25"/>
  <c r="K116" i="25"/>
  <c r="N120" i="25"/>
  <c r="K120" i="25"/>
  <c r="N124" i="25"/>
  <c r="K124" i="25"/>
  <c r="N128" i="25"/>
  <c r="K128" i="25"/>
  <c r="N132" i="25"/>
  <c r="K132" i="25"/>
  <c r="N136" i="25"/>
  <c r="K136" i="25"/>
  <c r="N140" i="25"/>
  <c r="K140" i="25"/>
  <c r="N144" i="25"/>
  <c r="K144" i="25"/>
  <c r="N148" i="25"/>
  <c r="K148" i="25"/>
  <c r="N152" i="25"/>
  <c r="K152" i="25"/>
  <c r="N156" i="25"/>
  <c r="K156" i="25"/>
  <c r="N160" i="25"/>
  <c r="K160" i="25"/>
  <c r="N164" i="25"/>
  <c r="K164" i="25"/>
  <c r="N168" i="25"/>
  <c r="K168" i="25"/>
  <c r="N172" i="25"/>
  <c r="K172" i="25"/>
  <c r="N176" i="25"/>
  <c r="K176" i="25"/>
  <c r="N180" i="25"/>
  <c r="K180" i="25"/>
  <c r="N184" i="25"/>
  <c r="K184" i="25"/>
  <c r="N188" i="25"/>
  <c r="K188" i="25"/>
  <c r="N192" i="25"/>
  <c r="K192" i="25"/>
  <c r="N196" i="25"/>
  <c r="K196" i="25"/>
  <c r="N200" i="25"/>
  <c r="K200" i="25"/>
  <c r="N204" i="25"/>
  <c r="K204" i="25"/>
  <c r="N208" i="25"/>
  <c r="K208" i="25"/>
  <c r="N212" i="25"/>
  <c r="K212" i="25"/>
  <c r="N216" i="25"/>
  <c r="K216" i="25"/>
  <c r="N220" i="25"/>
  <c r="K220" i="25"/>
  <c r="N224" i="25"/>
  <c r="K224" i="25"/>
  <c r="N228" i="25"/>
  <c r="K228" i="25"/>
  <c r="K130" i="23"/>
  <c r="L130" i="23"/>
  <c r="K98" i="23"/>
  <c r="L98" i="23"/>
  <c r="K162" i="23"/>
  <c r="L162" i="23"/>
  <c r="K50" i="23"/>
  <c r="L50" i="23"/>
  <c r="K82" i="23"/>
  <c r="L82" i="23"/>
  <c r="K114" i="23"/>
  <c r="L114" i="23"/>
  <c r="K146" i="23"/>
  <c r="L146" i="23"/>
  <c r="K178" i="23"/>
  <c r="L178" i="23"/>
  <c r="K45" i="23"/>
  <c r="K58" i="23"/>
  <c r="L58" i="23"/>
  <c r="K74" i="23"/>
  <c r="L74" i="23"/>
  <c r="K90" i="23"/>
  <c r="L90" i="23"/>
  <c r="K106" i="23"/>
  <c r="L106" i="23"/>
  <c r="K122" i="23"/>
  <c r="L122" i="23"/>
  <c r="K138" i="23"/>
  <c r="L138" i="23"/>
  <c r="K154" i="23"/>
  <c r="L154" i="23"/>
  <c r="K170" i="23"/>
  <c r="L170" i="23"/>
  <c r="K37" i="23"/>
  <c r="K46" i="23"/>
  <c r="K25" i="23"/>
  <c r="K34" i="23"/>
  <c r="K47" i="23"/>
  <c r="K48" i="23"/>
  <c r="K49" i="23"/>
  <c r="K51" i="23"/>
  <c r="K52" i="23"/>
  <c r="K53" i="23"/>
  <c r="K54" i="23"/>
  <c r="K55" i="23"/>
  <c r="K56" i="23"/>
  <c r="K57" i="23"/>
  <c r="K59" i="23"/>
  <c r="K60" i="23"/>
  <c r="K61" i="23"/>
  <c r="K62" i="23"/>
  <c r="K63" i="23"/>
  <c r="K64" i="23"/>
  <c r="K65" i="23"/>
  <c r="K67" i="23"/>
  <c r="K68" i="23"/>
  <c r="K69" i="23"/>
  <c r="K70" i="23"/>
  <c r="K71" i="23"/>
  <c r="K72" i="23"/>
  <c r="K73" i="23"/>
  <c r="K75" i="23"/>
  <c r="K76" i="23"/>
  <c r="K77" i="23"/>
  <c r="K78" i="23"/>
  <c r="K79" i="23"/>
  <c r="K80" i="23"/>
  <c r="K81" i="23"/>
  <c r="K83" i="23"/>
  <c r="K84" i="23"/>
  <c r="K85" i="23"/>
  <c r="K86" i="23"/>
  <c r="K87" i="23"/>
  <c r="K88" i="23"/>
  <c r="K89" i="23"/>
  <c r="K91" i="23"/>
  <c r="K92" i="23"/>
  <c r="K93" i="23"/>
  <c r="K94" i="23"/>
  <c r="K95" i="23"/>
  <c r="K96" i="23"/>
  <c r="K97" i="23"/>
  <c r="K99" i="23"/>
  <c r="K100" i="23"/>
  <c r="K101" i="23"/>
  <c r="K102" i="23"/>
  <c r="K103" i="23"/>
  <c r="K104" i="23"/>
  <c r="K105" i="23"/>
  <c r="K107" i="23"/>
  <c r="K108" i="23"/>
  <c r="K109" i="23"/>
  <c r="K110" i="23"/>
  <c r="K111" i="23"/>
  <c r="K112" i="23"/>
  <c r="K113" i="23"/>
  <c r="K115" i="23"/>
  <c r="K116" i="23"/>
  <c r="K117" i="23"/>
  <c r="K118" i="23"/>
  <c r="K119" i="23"/>
  <c r="K120" i="23"/>
  <c r="K121" i="23"/>
  <c r="K123" i="23"/>
  <c r="K124" i="23"/>
  <c r="K125" i="23"/>
  <c r="K126" i="23"/>
  <c r="K127" i="23"/>
  <c r="K128" i="23"/>
  <c r="K129" i="23"/>
  <c r="K131" i="23"/>
  <c r="K132" i="23"/>
  <c r="K133" i="23"/>
  <c r="K134" i="23"/>
  <c r="K135" i="23"/>
  <c r="K136" i="23"/>
  <c r="K137" i="23"/>
  <c r="K139" i="23"/>
  <c r="K140" i="23"/>
  <c r="K141" i="23"/>
  <c r="K142" i="23"/>
  <c r="K143" i="23"/>
  <c r="K144" i="23"/>
  <c r="K145" i="23"/>
  <c r="K147" i="23"/>
  <c r="K148" i="23"/>
  <c r="K149" i="23"/>
  <c r="K150" i="23"/>
  <c r="K151" i="23"/>
  <c r="K152" i="23"/>
  <c r="K153" i="23"/>
  <c r="K155" i="23"/>
  <c r="K156" i="23"/>
  <c r="K157" i="23"/>
  <c r="K158" i="23"/>
  <c r="K159" i="23"/>
  <c r="K160" i="23"/>
  <c r="K161" i="23"/>
  <c r="K163" i="23"/>
  <c r="K164" i="23"/>
  <c r="K165" i="23"/>
  <c r="K166" i="23"/>
  <c r="K167" i="23"/>
  <c r="K168" i="23"/>
  <c r="K169" i="23"/>
  <c r="K171" i="23"/>
  <c r="K172" i="23"/>
  <c r="K173" i="23"/>
  <c r="K174" i="23"/>
  <c r="K175" i="23"/>
  <c r="K176" i="23"/>
  <c r="K177" i="23"/>
  <c r="K179" i="23"/>
  <c r="K180" i="23"/>
  <c r="K181" i="23"/>
  <c r="K182" i="23"/>
  <c r="K183" i="23"/>
  <c r="K184" i="23"/>
  <c r="K185" i="23"/>
  <c r="L37" i="23"/>
  <c r="L54" i="23"/>
  <c r="L62" i="23"/>
  <c r="L70" i="23"/>
  <c r="L78" i="23"/>
  <c r="L86" i="23"/>
  <c r="L94" i="23"/>
  <c r="L102" i="23"/>
  <c r="L110" i="23"/>
  <c r="L118" i="23"/>
  <c r="L126" i="23"/>
  <c r="L134" i="23"/>
  <c r="L142" i="23"/>
  <c r="L150" i="23"/>
  <c r="L158" i="23"/>
  <c r="L166" i="23"/>
  <c r="L174" i="23"/>
  <c r="L182" i="23"/>
  <c r="L25" i="23"/>
  <c r="L48" i="23"/>
  <c r="L52" i="23"/>
  <c r="L56" i="23"/>
  <c r="L60" i="23"/>
  <c r="L64" i="23"/>
  <c r="L68" i="23"/>
  <c r="L72" i="23"/>
  <c r="L76" i="23"/>
  <c r="L80" i="23"/>
  <c r="L84" i="23"/>
  <c r="L88" i="23"/>
  <c r="L92" i="23"/>
  <c r="L96" i="23"/>
  <c r="L100" i="23"/>
  <c r="L104" i="23"/>
  <c r="L108" i="23"/>
  <c r="L112" i="23"/>
  <c r="L116" i="23"/>
  <c r="L120" i="23"/>
  <c r="L124" i="23"/>
  <c r="L128" i="23"/>
  <c r="L132" i="23"/>
  <c r="L136" i="23"/>
  <c r="L140" i="23"/>
  <c r="L144" i="23"/>
  <c r="L148" i="23"/>
  <c r="L152" i="23"/>
  <c r="L156" i="23"/>
  <c r="L160" i="23"/>
  <c r="L164" i="23"/>
  <c r="L168" i="23"/>
  <c r="L172" i="23"/>
  <c r="L176" i="23"/>
  <c r="L180" i="23"/>
  <c r="L184" i="23"/>
  <c r="L34" i="23"/>
  <c r="L47" i="23"/>
  <c r="L49" i="23"/>
  <c r="L51" i="23"/>
  <c r="L53" i="23"/>
  <c r="L55" i="23"/>
  <c r="L57" i="23"/>
  <c r="L59" i="23"/>
  <c r="L61" i="23"/>
  <c r="L63" i="23"/>
  <c r="L65" i="23"/>
  <c r="L67" i="23"/>
  <c r="L69" i="23"/>
  <c r="L71" i="23"/>
  <c r="L73" i="23"/>
  <c r="L75" i="23"/>
  <c r="L77" i="23"/>
  <c r="L79" i="23"/>
  <c r="L81" i="23"/>
  <c r="L83" i="23"/>
  <c r="L85" i="23"/>
  <c r="L87" i="23"/>
  <c r="L89" i="23"/>
  <c r="L91" i="23"/>
  <c r="L93" i="23"/>
  <c r="L95" i="23"/>
  <c r="L97" i="23"/>
  <c r="L99" i="23"/>
  <c r="L101" i="23"/>
  <c r="L103" i="23"/>
  <c r="L105" i="23"/>
  <c r="L107" i="23"/>
  <c r="L109" i="23"/>
  <c r="L111" i="23"/>
  <c r="L113" i="23"/>
  <c r="L115" i="23"/>
  <c r="L117" i="23"/>
  <c r="L119" i="23"/>
  <c r="L121" i="23"/>
  <c r="L123" i="23"/>
  <c r="L125" i="23"/>
  <c r="L127" i="23"/>
  <c r="L129" i="23"/>
  <c r="L131" i="23"/>
  <c r="L133" i="23"/>
  <c r="L135" i="23"/>
  <c r="L137" i="23"/>
  <c r="L139" i="23"/>
  <c r="L141" i="23"/>
  <c r="L143" i="23"/>
  <c r="L145" i="23"/>
  <c r="L147" i="23"/>
  <c r="L149" i="23"/>
  <c r="L151" i="23"/>
  <c r="L153" i="23"/>
  <c r="L155" i="23"/>
  <c r="L157" i="23"/>
  <c r="L159" i="23"/>
  <c r="L161" i="23"/>
  <c r="L163" i="23"/>
  <c r="L165" i="23"/>
  <c r="L167" i="23"/>
  <c r="L169" i="23"/>
  <c r="L171" i="23"/>
  <c r="L173" i="23"/>
  <c r="L175" i="23"/>
  <c r="L177" i="23"/>
  <c r="L179" i="23"/>
  <c r="L181" i="23"/>
  <c r="L183" i="23"/>
  <c r="L185" i="23"/>
  <c r="N209" i="24"/>
  <c r="N6" i="24"/>
  <c r="N7" i="24"/>
  <c r="N14" i="24"/>
  <c r="N16" i="24"/>
  <c r="N18" i="24"/>
  <c r="N22" i="24"/>
  <c r="N26" i="24"/>
  <c r="N30" i="24"/>
  <c r="N34" i="24"/>
  <c r="N36" i="24"/>
  <c r="N38" i="24"/>
  <c r="N41" i="24"/>
  <c r="N45" i="24"/>
  <c r="N49" i="24"/>
  <c r="N61" i="24"/>
  <c r="N65" i="24"/>
  <c r="N73" i="24"/>
  <c r="N81" i="24"/>
  <c r="N89" i="24"/>
  <c r="N93" i="24"/>
  <c r="N101" i="24"/>
  <c r="N109" i="24"/>
  <c r="N113" i="24"/>
  <c r="N125" i="24"/>
  <c r="N129" i="24"/>
  <c r="N133" i="24"/>
  <c r="N145" i="24"/>
  <c r="N149" i="24"/>
  <c r="N161" i="24"/>
  <c r="N169" i="24"/>
  <c r="N173" i="24"/>
  <c r="N189" i="24"/>
  <c r="N4" i="24"/>
  <c r="N10" i="24"/>
  <c r="N12" i="24"/>
  <c r="N20" i="24"/>
  <c r="N24" i="24"/>
  <c r="N28" i="24"/>
  <c r="N32" i="24"/>
  <c r="K40" i="24"/>
  <c r="N40" i="24"/>
  <c r="N53" i="24"/>
  <c r="N57" i="24"/>
  <c r="N69" i="24"/>
  <c r="N77" i="24"/>
  <c r="N85" i="24"/>
  <c r="N97" i="24"/>
  <c r="N105" i="24"/>
  <c r="N117" i="24"/>
  <c r="N121" i="24"/>
  <c r="N137" i="24"/>
  <c r="N141" i="24"/>
  <c r="N153" i="24"/>
  <c r="N157" i="24"/>
  <c r="N165" i="24"/>
  <c r="N177" i="24"/>
  <c r="N181" i="24"/>
  <c r="N185" i="24"/>
  <c r="N193" i="24"/>
  <c r="N197" i="24"/>
  <c r="N201" i="24"/>
  <c r="N205" i="24"/>
  <c r="N5" i="24"/>
  <c r="N8" i="24"/>
  <c r="N9" i="24"/>
  <c r="N11" i="24"/>
  <c r="N13" i="24"/>
  <c r="N15" i="24"/>
  <c r="N17" i="24"/>
  <c r="N19" i="24"/>
  <c r="N21" i="24"/>
  <c r="N23" i="24"/>
  <c r="N25" i="24"/>
  <c r="N27" i="24"/>
  <c r="N29" i="24"/>
  <c r="N31" i="24"/>
  <c r="N33" i="24"/>
  <c r="N35" i="24"/>
  <c r="N37" i="24"/>
  <c r="N39" i="24"/>
  <c r="N43" i="24"/>
  <c r="N47" i="24"/>
  <c r="N51" i="24"/>
  <c r="N55" i="24"/>
  <c r="N59" i="24"/>
  <c r="N63" i="24"/>
  <c r="N67" i="24"/>
  <c r="N71" i="24"/>
  <c r="N75" i="24"/>
  <c r="N79" i="24"/>
  <c r="N83" i="24"/>
  <c r="N87" i="24"/>
  <c r="N91" i="24"/>
  <c r="N95" i="24"/>
  <c r="N99" i="24"/>
  <c r="N103" i="24"/>
  <c r="N107" i="24"/>
  <c r="N111" i="24"/>
  <c r="N115" i="24"/>
  <c r="N119" i="24"/>
  <c r="N123" i="24"/>
  <c r="N127" i="24"/>
  <c r="N131" i="24"/>
  <c r="N135" i="24"/>
  <c r="N139" i="24"/>
  <c r="N143" i="24"/>
  <c r="N147" i="24"/>
  <c r="N151" i="24"/>
  <c r="N155" i="24"/>
  <c r="N159" i="24"/>
  <c r="N163" i="24"/>
  <c r="N167" i="24"/>
  <c r="N171" i="24"/>
  <c r="N175" i="24"/>
  <c r="N179" i="24"/>
  <c r="N183" i="24"/>
  <c r="N187" i="24"/>
  <c r="N191" i="24"/>
  <c r="N195" i="24"/>
  <c r="N199" i="24"/>
  <c r="N203" i="24"/>
  <c r="N207" i="24"/>
  <c r="N42" i="24"/>
  <c r="N44" i="24"/>
  <c r="N46" i="24"/>
  <c r="N48" i="24"/>
  <c r="N50" i="24"/>
  <c r="N52" i="24"/>
  <c r="N54" i="24"/>
  <c r="N56" i="24"/>
  <c r="N58" i="24"/>
  <c r="N60" i="24"/>
  <c r="N62" i="24"/>
  <c r="N64" i="24"/>
  <c r="N66" i="24"/>
  <c r="N68" i="24"/>
  <c r="N70" i="24"/>
  <c r="N72" i="24"/>
  <c r="N74" i="24"/>
  <c r="N76" i="24"/>
  <c r="N78" i="24"/>
  <c r="N80" i="24"/>
  <c r="N82" i="24"/>
  <c r="N84" i="24"/>
  <c r="N86" i="24"/>
  <c r="N88" i="24"/>
  <c r="N90" i="24"/>
  <c r="N92" i="24"/>
  <c r="N94" i="24"/>
  <c r="N96" i="24"/>
  <c r="N98" i="24"/>
  <c r="N100" i="24"/>
  <c r="N102" i="24"/>
  <c r="N104" i="24"/>
  <c r="N106" i="24"/>
  <c r="N108" i="24"/>
  <c r="N110" i="24"/>
  <c r="N112" i="24"/>
  <c r="N114" i="24"/>
  <c r="N116" i="24"/>
  <c r="N118" i="24"/>
  <c r="N120" i="24"/>
  <c r="N122" i="24"/>
  <c r="N124" i="24"/>
  <c r="N126" i="24"/>
  <c r="N128" i="24"/>
  <c r="N130" i="24"/>
  <c r="N132" i="24"/>
  <c r="N134" i="24"/>
  <c r="N136" i="24"/>
  <c r="N138" i="24"/>
  <c r="N140" i="24"/>
  <c r="N142" i="24"/>
  <c r="N144" i="24"/>
  <c r="N146" i="24"/>
  <c r="N148" i="24"/>
  <c r="N150" i="24"/>
  <c r="N152" i="24"/>
  <c r="N154" i="24"/>
  <c r="N156" i="24"/>
  <c r="N158" i="24"/>
  <c r="N160" i="24"/>
  <c r="N162" i="24"/>
  <c r="N164" i="24"/>
  <c r="N166" i="24"/>
  <c r="N168" i="24"/>
  <c r="N170" i="24"/>
  <c r="N172" i="24"/>
  <c r="N174" i="24"/>
  <c r="N176" i="24"/>
  <c r="N178" i="24"/>
  <c r="N180" i="24"/>
  <c r="N182" i="24"/>
  <c r="N184" i="24"/>
  <c r="N186" i="24"/>
  <c r="N188" i="24"/>
  <c r="N190" i="24"/>
  <c r="N192" i="24"/>
  <c r="N194" i="24"/>
  <c r="N196" i="24"/>
  <c r="N198" i="24"/>
  <c r="N200" i="24"/>
  <c r="N202" i="24"/>
  <c r="N204" i="24"/>
  <c r="N206" i="24"/>
  <c r="N208" i="24"/>
  <c r="L17" i="22"/>
  <c r="L35" i="22"/>
  <c r="L7" i="22"/>
  <c r="L9" i="22"/>
  <c r="L15" i="22"/>
  <c r="L23" i="22"/>
  <c r="L6" i="22"/>
  <c r="L11" i="22"/>
  <c r="L10" i="22"/>
  <c r="K4" i="21"/>
  <c r="K10" i="21"/>
  <c r="K201" i="21"/>
  <c r="K205" i="21"/>
  <c r="K209" i="21"/>
  <c r="K213" i="21"/>
  <c r="K217" i="21"/>
  <c r="K221" i="21"/>
  <c r="K225" i="21"/>
  <c r="K229" i="21"/>
  <c r="K200" i="21"/>
  <c r="K202" i="21"/>
  <c r="K204" i="21"/>
  <c r="K206" i="21"/>
  <c r="K208" i="21"/>
  <c r="K210" i="21"/>
  <c r="K212" i="21"/>
  <c r="K214" i="21"/>
  <c r="K216" i="21"/>
  <c r="K218" i="21"/>
  <c r="K220" i="21"/>
  <c r="K222" i="21"/>
  <c r="K224" i="21"/>
  <c r="K226" i="21"/>
  <c r="K228" i="21"/>
  <c r="O6" i="21"/>
  <c r="K6" i="21"/>
  <c r="K7" i="21"/>
  <c r="K9" i="21"/>
  <c r="K11" i="21"/>
  <c r="N6" i="38"/>
  <c r="N13" i="38"/>
  <c r="N16" i="38"/>
  <c r="N10" i="38"/>
  <c r="N25" i="38"/>
  <c r="N28" i="38"/>
  <c r="N29" i="38"/>
  <c r="N33" i="38"/>
  <c r="N37" i="38"/>
  <c r="N41" i="38"/>
  <c r="N45" i="38"/>
  <c r="N49" i="38"/>
  <c r="N53" i="38"/>
  <c r="N57" i="38"/>
  <c r="N61" i="38"/>
  <c r="N65" i="38"/>
  <c r="N69" i="38"/>
  <c r="N73" i="38"/>
  <c r="N77" i="38"/>
  <c r="N81" i="38"/>
  <c r="N85" i="38"/>
  <c r="N89" i="38"/>
  <c r="N93" i="38"/>
  <c r="N97" i="38"/>
  <c r="N101" i="38"/>
  <c r="N105" i="38"/>
  <c r="N109" i="38"/>
  <c r="N113" i="38"/>
  <c r="N117" i="38"/>
  <c r="N121" i="38"/>
  <c r="N125" i="38"/>
  <c r="N129" i="38"/>
  <c r="N133" i="38"/>
  <c r="N137" i="38"/>
  <c r="N141" i="38"/>
  <c r="N145" i="38"/>
  <c r="N149" i="38"/>
  <c r="N153" i="38"/>
  <c r="N157" i="38"/>
  <c r="N161" i="38"/>
  <c r="N165" i="38"/>
  <c r="N169" i="38"/>
  <c r="N5" i="38"/>
  <c r="N8" i="38"/>
  <c r="N15" i="38"/>
  <c r="N12" i="38"/>
  <c r="N24" i="38"/>
  <c r="N18" i="38"/>
  <c r="N31" i="38"/>
  <c r="N35" i="38"/>
  <c r="N39" i="38"/>
  <c r="N43" i="38"/>
  <c r="N47" i="38"/>
  <c r="N51" i="38"/>
  <c r="N55" i="38"/>
  <c r="N59" i="38"/>
  <c r="N63" i="38"/>
  <c r="N67" i="38"/>
  <c r="N71" i="38"/>
  <c r="N75" i="38"/>
  <c r="N79" i="38"/>
  <c r="N83" i="38"/>
  <c r="N87" i="38"/>
  <c r="N91" i="38"/>
  <c r="N95" i="38"/>
  <c r="N99" i="38"/>
  <c r="N103" i="38"/>
  <c r="N107" i="38"/>
  <c r="N111" i="38"/>
  <c r="N115" i="38"/>
  <c r="N119" i="38"/>
  <c r="N123" i="38"/>
  <c r="N127" i="38"/>
  <c r="N131" i="38"/>
  <c r="N135" i="38"/>
  <c r="N139" i="38"/>
  <c r="N143" i="38"/>
  <c r="N147" i="38"/>
  <c r="N151" i="38"/>
  <c r="N155" i="38"/>
  <c r="N159" i="38"/>
  <c r="N163" i="38"/>
  <c r="N167" i="38"/>
  <c r="K171" i="38"/>
  <c r="N171" i="38"/>
  <c r="N4" i="38"/>
  <c r="N7" i="38"/>
  <c r="N9" i="38"/>
  <c r="N11" i="38"/>
  <c r="N17" i="38"/>
  <c r="N22" i="38"/>
  <c r="N19" i="38"/>
  <c r="N20" i="38"/>
  <c r="N14" i="38"/>
  <c r="N21" i="38"/>
  <c r="N27" i="38"/>
  <c r="N23" i="38"/>
  <c r="N26" i="38"/>
  <c r="N30" i="38"/>
  <c r="N32" i="38"/>
  <c r="N34" i="38"/>
  <c r="N36" i="38"/>
  <c r="N38" i="38"/>
  <c r="N40" i="38"/>
  <c r="N42" i="38"/>
  <c r="N44" i="38"/>
  <c r="N46" i="38"/>
  <c r="N48" i="38"/>
  <c r="N50" i="38"/>
  <c r="N52" i="38"/>
  <c r="N54" i="38"/>
  <c r="N56" i="38"/>
  <c r="N58" i="38"/>
  <c r="N60" i="38"/>
  <c r="N62" i="38"/>
  <c r="N64" i="38"/>
  <c r="N66" i="38"/>
  <c r="N68" i="38"/>
  <c r="N70" i="38"/>
  <c r="N72" i="38"/>
  <c r="N74" i="38"/>
  <c r="N76" i="38"/>
  <c r="N78" i="38"/>
  <c r="N80" i="38"/>
  <c r="N82" i="38"/>
  <c r="N84" i="38"/>
  <c r="N86" i="38"/>
  <c r="N88" i="38"/>
  <c r="N90" i="38"/>
  <c r="N92" i="38"/>
  <c r="N94" i="38"/>
  <c r="N96" i="38"/>
  <c r="N98" i="38"/>
  <c r="N100" i="38"/>
  <c r="N102" i="38"/>
  <c r="N104" i="38"/>
  <c r="N106" i="38"/>
  <c r="N108" i="38"/>
  <c r="N110" i="38"/>
  <c r="N112" i="38"/>
  <c r="N114" i="38"/>
  <c r="N116" i="38"/>
  <c r="N118" i="38"/>
  <c r="N120" i="38"/>
  <c r="N122" i="38"/>
  <c r="N124" i="38"/>
  <c r="N126" i="38"/>
  <c r="N128" i="38"/>
  <c r="N130" i="38"/>
  <c r="N132" i="38"/>
  <c r="N134" i="38"/>
  <c r="N136" i="38"/>
  <c r="N138" i="38"/>
  <c r="N140" i="38"/>
  <c r="N142" i="38"/>
  <c r="N144" i="38"/>
  <c r="N146" i="38"/>
  <c r="N148" i="38"/>
  <c r="N150" i="38"/>
  <c r="N152" i="38"/>
  <c r="N154" i="38"/>
  <c r="N156" i="38"/>
  <c r="N158" i="38"/>
  <c r="N160" i="38"/>
  <c r="N162" i="38"/>
  <c r="N164" i="38"/>
  <c r="N166" i="38"/>
  <c r="N168" i="38"/>
  <c r="N170" i="38"/>
  <c r="L170" i="36"/>
  <c r="L66" i="36"/>
  <c r="L102" i="36"/>
  <c r="L234" i="36"/>
  <c r="E22" i="31"/>
  <c r="G22" i="31"/>
  <c r="I22" i="31"/>
  <c r="K22" i="31"/>
  <c r="M22" i="31"/>
  <c r="O22" i="31"/>
  <c r="Q22" i="31"/>
  <c r="S22" i="31"/>
  <c r="H22" i="31"/>
  <c r="L22" i="31"/>
  <c r="P22" i="31"/>
  <c r="L86" i="36"/>
  <c r="L138" i="36"/>
  <c r="L202" i="36"/>
  <c r="L78" i="36"/>
  <c r="L94" i="36"/>
  <c r="L110" i="36"/>
  <c r="L154" i="36"/>
  <c r="L186" i="36"/>
  <c r="L218" i="36"/>
  <c r="L57" i="36"/>
  <c r="L74" i="36"/>
  <c r="L82" i="36"/>
  <c r="L90" i="36"/>
  <c r="L98" i="36"/>
  <c r="L106" i="36"/>
  <c r="L130" i="36"/>
  <c r="L146" i="36"/>
  <c r="L162" i="36"/>
  <c r="L178" i="36"/>
  <c r="L194" i="36"/>
  <c r="L210" i="36"/>
  <c r="L226" i="36"/>
  <c r="L35" i="36"/>
  <c r="L62" i="36"/>
  <c r="L72" i="36"/>
  <c r="L76" i="36"/>
  <c r="L80" i="36"/>
  <c r="L84" i="36"/>
  <c r="L88" i="36"/>
  <c r="L92" i="36"/>
  <c r="L96" i="36"/>
  <c r="L100" i="36"/>
  <c r="L104" i="36"/>
  <c r="L108" i="36"/>
  <c r="L112" i="36"/>
  <c r="L134" i="36"/>
  <c r="L142" i="36"/>
  <c r="L150" i="36"/>
  <c r="L158" i="36"/>
  <c r="L166" i="36"/>
  <c r="L174" i="36"/>
  <c r="L182" i="36"/>
  <c r="L190" i="36"/>
  <c r="L198" i="36"/>
  <c r="L206" i="36"/>
  <c r="L214" i="36"/>
  <c r="L222" i="36"/>
  <c r="L230" i="36"/>
  <c r="L52" i="36"/>
  <c r="L56" i="36"/>
  <c r="L58" i="36"/>
  <c r="L65" i="36"/>
  <c r="L71" i="36"/>
  <c r="L73" i="36"/>
  <c r="L75" i="36"/>
  <c r="L77" i="36"/>
  <c r="L79" i="36"/>
  <c r="L81" i="36"/>
  <c r="L83" i="36"/>
  <c r="L85" i="36"/>
  <c r="L87" i="36"/>
  <c r="L89" i="36"/>
  <c r="L91" i="36"/>
  <c r="L93" i="36"/>
  <c r="L95" i="36"/>
  <c r="L97" i="36"/>
  <c r="L99" i="36"/>
  <c r="L101" i="36"/>
  <c r="L103" i="36"/>
  <c r="L105" i="36"/>
  <c r="L107" i="36"/>
  <c r="L109" i="36"/>
  <c r="L111" i="36"/>
  <c r="L113" i="36"/>
  <c r="L132" i="36"/>
  <c r="L136" i="36"/>
  <c r="L140" i="36"/>
  <c r="L144" i="36"/>
  <c r="L148" i="36"/>
  <c r="L152" i="36"/>
  <c r="L156" i="36"/>
  <c r="L160" i="36"/>
  <c r="L164" i="36"/>
  <c r="L168" i="36"/>
  <c r="L172" i="36"/>
  <c r="L176" i="36"/>
  <c r="L180" i="36"/>
  <c r="L184" i="36"/>
  <c r="L188" i="36"/>
  <c r="L192" i="36"/>
  <c r="L196" i="36"/>
  <c r="L200" i="36"/>
  <c r="L204" i="36"/>
  <c r="L208" i="36"/>
  <c r="L212" i="36"/>
  <c r="L216" i="36"/>
  <c r="L220" i="36"/>
  <c r="L224" i="36"/>
  <c r="L228" i="36"/>
  <c r="L232" i="36"/>
  <c r="L131" i="36"/>
  <c r="L135" i="36"/>
  <c r="L139" i="36"/>
  <c r="L143" i="36"/>
  <c r="L147" i="36"/>
  <c r="L151" i="36"/>
  <c r="L155" i="36"/>
  <c r="L159" i="36"/>
  <c r="L163" i="36"/>
  <c r="L167" i="36"/>
  <c r="L171" i="36"/>
  <c r="L175" i="36"/>
  <c r="L179" i="36"/>
  <c r="L183" i="36"/>
  <c r="L187" i="36"/>
  <c r="L191" i="36"/>
  <c r="L195" i="36"/>
  <c r="L199" i="36"/>
  <c r="L203" i="36"/>
  <c r="L207" i="36"/>
  <c r="L211" i="36"/>
  <c r="L215" i="36"/>
  <c r="L219" i="36"/>
  <c r="L223" i="36"/>
  <c r="L227" i="36"/>
  <c r="L231" i="36"/>
  <c r="L235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3" i="36"/>
  <c r="L137" i="36"/>
  <c r="L141" i="36"/>
  <c r="L145" i="36"/>
  <c r="L149" i="36"/>
  <c r="L153" i="36"/>
  <c r="L157" i="36"/>
  <c r="L161" i="36"/>
  <c r="L165" i="36"/>
  <c r="L169" i="36"/>
  <c r="L173" i="36"/>
  <c r="L177" i="36"/>
  <c r="L181" i="36"/>
  <c r="L185" i="36"/>
  <c r="L189" i="36"/>
  <c r="L193" i="36"/>
  <c r="L197" i="36"/>
  <c r="L201" i="36"/>
  <c r="L205" i="36"/>
  <c r="L209" i="36"/>
  <c r="L213" i="36"/>
  <c r="L217" i="36"/>
  <c r="L221" i="36"/>
  <c r="L225" i="36"/>
  <c r="L229" i="36"/>
  <c r="L233" i="36"/>
  <c r="O5" i="21"/>
  <c r="O230" i="21"/>
  <c r="O4" i="21"/>
  <c r="O8" i="21"/>
  <c r="O10" i="21"/>
  <c r="O12" i="21"/>
  <c r="O200" i="21"/>
  <c r="O202" i="21"/>
  <c r="O204" i="21"/>
  <c r="O206" i="21"/>
  <c r="O208" i="21"/>
  <c r="O210" i="21"/>
  <c r="O212" i="21"/>
  <c r="O214" i="21"/>
  <c r="O216" i="21"/>
  <c r="O218" i="21"/>
  <c r="O220" i="21"/>
  <c r="O222" i="21"/>
  <c r="O224" i="21"/>
  <c r="O226" i="21"/>
  <c r="O228" i="21"/>
  <c r="K172" i="38"/>
  <c r="N172" i="38"/>
  <c r="L5" i="22"/>
  <c r="L8" i="22"/>
  <c r="L12" i="22"/>
  <c r="L13" i="22"/>
  <c r="L16" i="22"/>
  <c r="L14" i="22"/>
  <c r="L19" i="22"/>
  <c r="L18" i="22"/>
  <c r="L20" i="22"/>
  <c r="L24" i="22"/>
  <c r="O7" i="21"/>
  <c r="O9" i="21"/>
  <c r="O11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101" i="21"/>
  <c r="O102" i="21"/>
  <c r="O103" i="21"/>
  <c r="O104" i="21"/>
  <c r="O105" i="21"/>
  <c r="O106" i="21"/>
  <c r="O107" i="21"/>
  <c r="O108" i="21"/>
  <c r="O109" i="21"/>
  <c r="O110" i="21"/>
  <c r="O111" i="21"/>
  <c r="O112" i="21"/>
  <c r="O113" i="21"/>
  <c r="O114" i="21"/>
  <c r="O115" i="21"/>
  <c r="O116" i="21"/>
  <c r="O117" i="21"/>
  <c r="O118" i="21"/>
  <c r="O119" i="21"/>
  <c r="O120" i="21"/>
  <c r="O121" i="21"/>
  <c r="O122" i="21"/>
  <c r="O123" i="21"/>
  <c r="O124" i="21"/>
  <c r="O125" i="21"/>
  <c r="O126" i="21"/>
  <c r="O127" i="21"/>
  <c r="O128" i="21"/>
  <c r="O129" i="21"/>
  <c r="O130" i="21"/>
  <c r="O131" i="21"/>
  <c r="O132" i="21"/>
  <c r="O133" i="21"/>
  <c r="O134" i="21"/>
  <c r="O135" i="21"/>
  <c r="O136" i="21"/>
  <c r="O137" i="21"/>
  <c r="O138" i="21"/>
  <c r="O139" i="21"/>
  <c r="O140" i="21"/>
  <c r="O141" i="21"/>
  <c r="O142" i="21"/>
  <c r="O143" i="21"/>
  <c r="O144" i="21"/>
  <c r="O145" i="21"/>
  <c r="O146" i="21"/>
  <c r="O147" i="21"/>
  <c r="O148" i="21"/>
  <c r="O149" i="21"/>
  <c r="O150" i="21"/>
  <c r="O151" i="21"/>
  <c r="O152" i="21"/>
  <c r="O153" i="21"/>
  <c r="O154" i="21"/>
  <c r="O155" i="21"/>
  <c r="O156" i="21"/>
  <c r="O157" i="21"/>
  <c r="O158" i="21"/>
  <c r="O159" i="21"/>
  <c r="O160" i="21"/>
  <c r="O161" i="21"/>
  <c r="O162" i="21"/>
  <c r="O163" i="21"/>
  <c r="O164" i="21"/>
  <c r="O165" i="21"/>
  <c r="O166" i="21"/>
  <c r="O167" i="21"/>
  <c r="O168" i="21"/>
  <c r="O169" i="21"/>
  <c r="O170" i="21"/>
  <c r="O171" i="21"/>
  <c r="O172" i="21"/>
  <c r="O173" i="21"/>
  <c r="O174" i="21"/>
  <c r="O175" i="21"/>
  <c r="O176" i="21"/>
  <c r="O177" i="21"/>
  <c r="O178" i="21"/>
  <c r="O179" i="21"/>
  <c r="O180" i="21"/>
  <c r="O181" i="21"/>
  <c r="O182" i="21"/>
  <c r="O183" i="21"/>
  <c r="O184" i="21"/>
  <c r="O185" i="21"/>
  <c r="O186" i="21"/>
  <c r="O187" i="21"/>
  <c r="O188" i="21"/>
  <c r="O189" i="21"/>
  <c r="O190" i="21"/>
  <c r="O191" i="21"/>
  <c r="O192" i="21"/>
  <c r="O193" i="21"/>
  <c r="O194" i="21"/>
  <c r="O195" i="21"/>
  <c r="O196" i="21"/>
  <c r="O197" i="21"/>
  <c r="O198" i="21"/>
  <c r="O199" i="21"/>
  <c r="O201" i="21"/>
  <c r="O203" i="21"/>
  <c r="O205" i="21"/>
  <c r="O207" i="21"/>
  <c r="O209" i="21"/>
  <c r="O211" i="21"/>
  <c r="O213" i="21"/>
  <c r="O215" i="21"/>
  <c r="O217" i="21"/>
  <c r="O219" i="21"/>
  <c r="O221" i="21"/>
  <c r="O223" i="21"/>
  <c r="O225" i="21"/>
  <c r="O227" i="21"/>
  <c r="O229" i="21"/>
  <c r="N173" i="38"/>
  <c r="N174" i="38"/>
  <c r="N175" i="38"/>
  <c r="N176" i="38"/>
  <c r="N177" i="38"/>
  <c r="N178" i="38"/>
  <c r="N179" i="38"/>
  <c r="N180" i="38"/>
  <c r="N181" i="38"/>
  <c r="N182" i="38"/>
  <c r="N183" i="38"/>
  <c r="N184" i="38"/>
  <c r="N185" i="38"/>
  <c r="N186" i="38"/>
  <c r="N187" i="38"/>
  <c r="N188" i="38"/>
  <c r="N189" i="38"/>
  <c r="N190" i="38"/>
  <c r="N191" i="38"/>
  <c r="N192" i="38"/>
  <c r="N193" i="38"/>
  <c r="N194" i="38"/>
  <c r="N195" i="38"/>
  <c r="N196" i="38"/>
  <c r="N197" i="38"/>
  <c r="N198" i="38"/>
  <c r="N199" i="38"/>
  <c r="N200" i="38"/>
  <c r="N201" i="38"/>
  <c r="N202" i="38"/>
  <c r="N203" i="38"/>
  <c r="N204" i="38"/>
  <c r="N205" i="38"/>
  <c r="N206" i="38"/>
  <c r="N207" i="38"/>
  <c r="N208" i="38"/>
  <c r="N209" i="38"/>
  <c r="N210" i="38"/>
  <c r="N211" i="38"/>
  <c r="N212" i="38"/>
  <c r="N213" i="38"/>
  <c r="N214" i="38"/>
  <c r="N215" i="38"/>
  <c r="N216" i="38"/>
  <c r="N217" i="38"/>
  <c r="N218" i="38"/>
  <c r="N219" i="38"/>
  <c r="N220" i="38"/>
  <c r="N221" i="38"/>
  <c r="N222" i="38"/>
  <c r="N223" i="38"/>
  <c r="N224" i="38"/>
  <c r="N225" i="38"/>
  <c r="N226" i="38"/>
  <c r="N227" i="38"/>
  <c r="N228" i="38"/>
  <c r="N229" i="38"/>
  <c r="L36" i="22"/>
  <c r="N4" i="23"/>
  <c r="N6" i="23"/>
  <c r="N8" i="23"/>
  <c r="N7" i="23"/>
  <c r="N17" i="23"/>
  <c r="N9" i="23"/>
  <c r="N11" i="23"/>
  <c r="N10" i="23"/>
  <c r="N13" i="23"/>
  <c r="N15" i="23"/>
  <c r="N5" i="23"/>
  <c r="N16" i="23"/>
  <c r="N26" i="23"/>
  <c r="N12" i="23"/>
  <c r="N14" i="23"/>
  <c r="N19" i="23"/>
  <c r="N27" i="23"/>
  <c r="N21" i="23"/>
  <c r="N20" i="23"/>
  <c r="N18" i="23"/>
  <c r="N28" i="23"/>
  <c r="N29" i="23"/>
  <c r="N30" i="23"/>
  <c r="N31" i="23"/>
  <c r="N32" i="23"/>
  <c r="N22" i="23"/>
  <c r="N33" i="23"/>
  <c r="N35" i="23"/>
  <c r="N23" i="23"/>
  <c r="N36" i="23"/>
  <c r="N24" i="23"/>
  <c r="N38" i="23"/>
  <c r="N39" i="23"/>
  <c r="N40" i="23"/>
  <c r="N41" i="23"/>
  <c r="N42" i="23"/>
  <c r="N43" i="23"/>
  <c r="N44" i="23"/>
  <c r="L4" i="22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7" i="21"/>
  <c r="K198" i="21"/>
  <c r="N210" i="24"/>
  <c r="K210" i="24"/>
  <c r="O139" i="35"/>
  <c r="K211" i="24"/>
  <c r="K212" i="24"/>
  <c r="K213" i="24"/>
  <c r="K214" i="24"/>
  <c r="K215" i="24"/>
  <c r="K216" i="24"/>
  <c r="K217" i="24"/>
  <c r="K218" i="24"/>
  <c r="K219" i="24"/>
  <c r="K220" i="24"/>
  <c r="K221" i="24"/>
  <c r="K222" i="24"/>
  <c r="K223" i="24"/>
  <c r="K224" i="24"/>
  <c r="K225" i="24"/>
  <c r="K226" i="24"/>
  <c r="K227" i="24"/>
  <c r="K228" i="24"/>
  <c r="K229" i="24"/>
  <c r="K230" i="24"/>
  <c r="O193" i="37"/>
  <c r="L200" i="40"/>
  <c r="N200" i="40"/>
  <c r="N160" i="40"/>
  <c r="N161" i="40"/>
  <c r="N162" i="40"/>
  <c r="N163" i="40"/>
  <c r="N164" i="40"/>
  <c r="N165" i="40"/>
  <c r="N166" i="40"/>
  <c r="N167" i="40"/>
  <c r="N168" i="40"/>
  <c r="N169" i="40"/>
  <c r="N170" i="40"/>
  <c r="N171" i="40"/>
  <c r="N172" i="40"/>
  <c r="N173" i="40"/>
  <c r="N174" i="40"/>
  <c r="N175" i="40"/>
  <c r="N176" i="40"/>
  <c r="N177" i="40"/>
  <c r="N178" i="40"/>
  <c r="N179" i="40"/>
  <c r="N180" i="40"/>
  <c r="N181" i="40"/>
  <c r="N182" i="40"/>
  <c r="N183" i="40"/>
  <c r="N184" i="40"/>
  <c r="N185" i="40"/>
  <c r="N186" i="40"/>
  <c r="N187" i="40"/>
  <c r="N188" i="40"/>
  <c r="N189" i="40"/>
  <c r="N190" i="40"/>
  <c r="N191" i="40"/>
  <c r="N192" i="40"/>
  <c r="N193" i="40"/>
  <c r="N194" i="40"/>
  <c r="N195" i="40"/>
  <c r="N196" i="40"/>
  <c r="N197" i="40"/>
  <c r="N198" i="40"/>
  <c r="N199" i="40"/>
  <c r="N201" i="40"/>
  <c r="N202" i="40"/>
  <c r="N203" i="40"/>
  <c r="N204" i="40"/>
  <c r="N205" i="40"/>
  <c r="N206" i="40"/>
  <c r="N207" i="40"/>
  <c r="N208" i="40"/>
  <c r="N209" i="40"/>
  <c r="N210" i="40"/>
  <c r="N211" i="40"/>
  <c r="N212" i="40"/>
  <c r="N213" i="40"/>
  <c r="N214" i="40"/>
  <c r="N215" i="40"/>
  <c r="N216" i="40"/>
  <c r="N217" i="40"/>
  <c r="N218" i="40"/>
  <c r="N219" i="40"/>
  <c r="N220" i="40"/>
  <c r="N221" i="40"/>
  <c r="N222" i="40"/>
  <c r="N223" i="40"/>
  <c r="N224" i="40"/>
  <c r="N225" i="40"/>
  <c r="N226" i="40"/>
  <c r="N227" i="40"/>
  <c r="N228" i="40"/>
  <c r="N229" i="40"/>
  <c r="N4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N24" i="39"/>
  <c r="N25" i="39"/>
  <c r="N26" i="39"/>
  <c r="N27" i="39"/>
  <c r="N28" i="39"/>
  <c r="N29" i="39"/>
  <c r="N30" i="39"/>
  <c r="N31" i="39"/>
  <c r="N32" i="39"/>
  <c r="N33" i="39"/>
  <c r="N34" i="39"/>
  <c r="N35" i="39"/>
  <c r="N36" i="39"/>
  <c r="N37" i="39"/>
  <c r="N38" i="39"/>
  <c r="N39" i="39"/>
  <c r="N40" i="39"/>
  <c r="N41" i="39"/>
  <c r="N42" i="39"/>
  <c r="N43" i="39"/>
  <c r="N44" i="39"/>
  <c r="N45" i="39"/>
  <c r="N46" i="39"/>
  <c r="N47" i="39"/>
  <c r="N48" i="39"/>
  <c r="N49" i="39"/>
  <c r="N50" i="39"/>
  <c r="N51" i="39"/>
  <c r="N52" i="39"/>
  <c r="N53" i="39"/>
  <c r="N54" i="39"/>
  <c r="N55" i="39"/>
  <c r="N56" i="39"/>
  <c r="N57" i="39"/>
  <c r="N58" i="39"/>
  <c r="N59" i="39"/>
  <c r="N60" i="39"/>
  <c r="N61" i="39"/>
  <c r="N62" i="39"/>
  <c r="N63" i="39"/>
  <c r="N64" i="39"/>
  <c r="N65" i="39"/>
  <c r="N66" i="39"/>
  <c r="N67" i="39"/>
  <c r="N68" i="39"/>
  <c r="N69" i="39"/>
  <c r="N70" i="39"/>
  <c r="N71" i="39"/>
  <c r="N72" i="39"/>
  <c r="N73" i="39"/>
  <c r="N74" i="39"/>
  <c r="N75" i="39"/>
  <c r="N76" i="39"/>
  <c r="N77" i="39"/>
  <c r="N78" i="39"/>
  <c r="N79" i="39"/>
  <c r="N80" i="39"/>
  <c r="N81" i="39"/>
  <c r="N82" i="39"/>
  <c r="N83" i="39"/>
  <c r="N84" i="39"/>
  <c r="N85" i="39"/>
  <c r="N86" i="39"/>
  <c r="N87" i="39"/>
  <c r="N88" i="39"/>
  <c r="N89" i="39"/>
  <c r="N90" i="39"/>
  <c r="N91" i="39"/>
  <c r="N92" i="39"/>
  <c r="N93" i="39"/>
  <c r="N94" i="39"/>
  <c r="N95" i="39"/>
  <c r="N96" i="39"/>
  <c r="N97" i="39"/>
  <c r="N98" i="39"/>
  <c r="N99" i="39"/>
  <c r="N100" i="39"/>
  <c r="O100" i="39"/>
  <c r="O102" i="39"/>
  <c r="O104" i="39"/>
  <c r="O106" i="39"/>
  <c r="O108" i="39"/>
  <c r="O110" i="39"/>
  <c r="O112" i="39"/>
  <c r="O114" i="39"/>
  <c r="O116" i="39"/>
  <c r="O118" i="39"/>
  <c r="O120" i="39"/>
  <c r="O122" i="39"/>
  <c r="O124" i="39"/>
  <c r="O126" i="39"/>
  <c r="O128" i="39"/>
  <c r="O130" i="39"/>
  <c r="O132" i="39"/>
  <c r="O134" i="39"/>
  <c r="O136" i="39"/>
  <c r="O138" i="39"/>
  <c r="O140" i="39"/>
  <c r="O142" i="39"/>
  <c r="O144" i="39"/>
  <c r="O146" i="39"/>
  <c r="O148" i="39"/>
  <c r="O150" i="39"/>
  <c r="O152" i="39"/>
  <c r="O154" i="39"/>
  <c r="O156" i="39"/>
  <c r="O158" i="39"/>
  <c r="O160" i="39"/>
  <c r="O162" i="39"/>
  <c r="O164" i="39"/>
  <c r="O166" i="39"/>
  <c r="O168" i="39"/>
  <c r="O170" i="39"/>
  <c r="O172" i="39"/>
  <c r="O174" i="39"/>
  <c r="O176" i="39"/>
  <c r="O178" i="39"/>
  <c r="O180" i="39"/>
  <c r="O182" i="39"/>
  <c r="O184" i="39"/>
  <c r="O186" i="39"/>
  <c r="O188" i="39"/>
  <c r="O190" i="39"/>
  <c r="O192" i="39"/>
  <c r="O194" i="39"/>
  <c r="O196" i="39"/>
  <c r="O198" i="39"/>
  <c r="O200" i="39"/>
  <c r="O202" i="39"/>
  <c r="O204" i="39"/>
  <c r="O206" i="39"/>
  <c r="O208" i="39"/>
  <c r="O210" i="39"/>
  <c r="O212" i="39"/>
  <c r="O214" i="39"/>
  <c r="O216" i="39"/>
  <c r="O218" i="39"/>
  <c r="O220" i="39"/>
  <c r="O222" i="39"/>
  <c r="O224" i="39"/>
  <c r="O226" i="39"/>
  <c r="O228" i="39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1" i="20"/>
  <c r="N11" i="20"/>
  <c r="K12" i="20"/>
  <c r="N12" i="20"/>
  <c r="K13" i="20"/>
  <c r="N13" i="20"/>
  <c r="K14" i="20"/>
  <c r="N14" i="20"/>
  <c r="K15" i="20"/>
  <c r="N15" i="20"/>
  <c r="F22" i="31"/>
  <c r="J22" i="31"/>
  <c r="N22" i="31"/>
  <c r="R22" i="31"/>
  <c r="N16" i="20"/>
  <c r="K67" i="20"/>
  <c r="L67" i="20"/>
  <c r="N67" i="20"/>
  <c r="O18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K188" i="20"/>
  <c r="L188" i="20"/>
  <c r="N188" i="20"/>
  <c r="K189" i="20"/>
  <c r="L189" i="20"/>
  <c r="N189" i="20"/>
  <c r="K190" i="20"/>
  <c r="L190" i="20"/>
  <c r="N190" i="20"/>
  <c r="K191" i="20"/>
  <c r="L191" i="20"/>
  <c r="N191" i="20"/>
  <c r="K192" i="20"/>
  <c r="L192" i="20"/>
  <c r="N192" i="20"/>
  <c r="K193" i="20"/>
  <c r="L193" i="20"/>
  <c r="N193" i="20"/>
  <c r="K194" i="20"/>
  <c r="L194" i="20"/>
  <c r="N194" i="20"/>
  <c r="K195" i="20"/>
  <c r="L195" i="20"/>
  <c r="N195" i="20"/>
  <c r="K196" i="20"/>
  <c r="L196" i="20"/>
  <c r="N196" i="20"/>
  <c r="K197" i="20"/>
  <c r="L197" i="20"/>
  <c r="N197" i="20"/>
  <c r="K198" i="20"/>
  <c r="L198" i="20"/>
  <c r="N198" i="20"/>
  <c r="K199" i="20"/>
  <c r="L199" i="20"/>
  <c r="N199" i="20"/>
  <c r="K200" i="20"/>
  <c r="L200" i="20"/>
  <c r="N200" i="20"/>
  <c r="K201" i="20"/>
  <c r="L201" i="20"/>
  <c r="N201" i="20"/>
  <c r="K202" i="20"/>
  <c r="L202" i="20"/>
  <c r="N202" i="20"/>
  <c r="K203" i="20"/>
  <c r="L203" i="20"/>
  <c r="N203" i="20"/>
  <c r="K204" i="20"/>
  <c r="L204" i="20"/>
  <c r="N204" i="20"/>
  <c r="K205" i="20"/>
  <c r="L205" i="20"/>
  <c r="N205" i="20"/>
  <c r="K206" i="20"/>
  <c r="L206" i="20"/>
  <c r="N206" i="20"/>
  <c r="K207" i="20"/>
  <c r="L207" i="20"/>
  <c r="N207" i="20"/>
  <c r="K208" i="20"/>
  <c r="L208" i="20"/>
  <c r="N208" i="20"/>
  <c r="K209" i="20"/>
  <c r="L209" i="20"/>
  <c r="N209" i="20"/>
  <c r="K210" i="20"/>
  <c r="L210" i="20"/>
  <c r="N210" i="20"/>
  <c r="K211" i="20"/>
  <c r="L211" i="20"/>
  <c r="N211" i="20"/>
  <c r="K212" i="20"/>
  <c r="L212" i="20"/>
  <c r="N212" i="20"/>
  <c r="K213" i="20"/>
  <c r="L213" i="20"/>
  <c r="N213" i="20"/>
  <c r="K214" i="20"/>
  <c r="L214" i="20"/>
  <c r="N214" i="20"/>
  <c r="K215" i="20"/>
  <c r="L215" i="20"/>
  <c r="N215" i="20"/>
  <c r="K216" i="20"/>
  <c r="L216" i="20"/>
  <c r="N216" i="20"/>
  <c r="K217" i="20"/>
  <c r="L217" i="20"/>
  <c r="N217" i="20"/>
  <c r="K218" i="20"/>
  <c r="L218" i="20"/>
  <c r="N218" i="20"/>
  <c r="K219" i="20"/>
  <c r="L219" i="20"/>
  <c r="N219" i="20"/>
  <c r="K220" i="20"/>
  <c r="L220" i="20"/>
  <c r="N220" i="20"/>
  <c r="K221" i="20"/>
  <c r="L221" i="20"/>
  <c r="N221" i="20"/>
  <c r="K222" i="20"/>
  <c r="L222" i="20"/>
  <c r="N222" i="20"/>
  <c r="K223" i="20"/>
  <c r="L223" i="20"/>
  <c r="N223" i="20"/>
  <c r="K224" i="20"/>
  <c r="L224" i="20"/>
  <c r="N224" i="20"/>
  <c r="K225" i="20"/>
  <c r="L225" i="20"/>
  <c r="N225" i="20"/>
  <c r="K226" i="20"/>
  <c r="L226" i="20"/>
  <c r="N226" i="20"/>
  <c r="K227" i="20"/>
  <c r="L227" i="20"/>
  <c r="N227" i="20"/>
  <c r="K228" i="20"/>
  <c r="L228" i="20"/>
  <c r="N228" i="20"/>
  <c r="K229" i="20"/>
  <c r="L229" i="20"/>
  <c r="N229" i="20"/>
  <c r="N187" i="20"/>
  <c r="O187" i="20"/>
  <c r="K187" i="20"/>
  <c r="L187" i="20"/>
  <c r="O122" i="25"/>
  <c r="O226" i="35"/>
  <c r="O98" i="35"/>
  <c r="L17" i="40"/>
  <c r="L8" i="40"/>
  <c r="L9" i="40"/>
  <c r="O228" i="40"/>
  <c r="L11" i="40"/>
  <c r="L5" i="40"/>
  <c r="O226" i="40"/>
  <c r="L14" i="40"/>
  <c r="L13" i="40"/>
  <c r="O4" i="32"/>
  <c r="O162" i="35"/>
  <c r="O75" i="35"/>
  <c r="O11" i="35"/>
  <c r="O34" i="35"/>
  <c r="O203" i="35"/>
  <c r="L53" i="36"/>
  <c r="L47" i="36"/>
  <c r="L50" i="36"/>
  <c r="L36" i="36"/>
  <c r="L33" i="36"/>
  <c r="L45" i="36"/>
  <c r="L30" i="36"/>
  <c r="O233" i="36"/>
  <c r="O148" i="37"/>
  <c r="O39" i="37"/>
  <c r="O84" i="37"/>
  <c r="L10" i="37"/>
  <c r="O225" i="37"/>
  <c r="O209" i="37"/>
  <c r="O177" i="37"/>
  <c r="O217" i="37"/>
  <c r="O201" i="37"/>
  <c r="O4" i="37"/>
  <c r="O185" i="37"/>
  <c r="O164" i="37"/>
  <c r="O116" i="37"/>
  <c r="O21" i="37"/>
  <c r="O132" i="37"/>
  <c r="O100" i="37"/>
  <c r="O52" i="37"/>
  <c r="O71" i="37"/>
  <c r="O7" i="37"/>
  <c r="O150" i="37"/>
  <c r="O140" i="37"/>
  <c r="O124" i="37"/>
  <c r="O108" i="37"/>
  <c r="O92" i="37"/>
  <c r="O23" i="37"/>
  <c r="O144" i="37"/>
  <c r="O136" i="37"/>
  <c r="O128" i="37"/>
  <c r="O120" i="37"/>
  <c r="O112" i="37"/>
  <c r="O104" i="37"/>
  <c r="O96" i="37"/>
  <c r="O88" i="37"/>
  <c r="O229" i="37"/>
  <c r="O221" i="37"/>
  <c r="O213" i="37"/>
  <c r="O205" i="37"/>
  <c r="O197" i="37"/>
  <c r="O189" i="37"/>
  <c r="O181" i="37"/>
  <c r="O172" i="37"/>
  <c r="O156" i="37"/>
  <c r="O68" i="37"/>
  <c r="O36" i="37"/>
  <c r="O5" i="37"/>
  <c r="O55" i="37"/>
  <c r="O146" i="37"/>
  <c r="O142" i="37"/>
  <c r="O138" i="37"/>
  <c r="O134" i="37"/>
  <c r="O130" i="37"/>
  <c r="O126" i="37"/>
  <c r="O122" i="37"/>
  <c r="O118" i="37"/>
  <c r="O114" i="37"/>
  <c r="O110" i="37"/>
  <c r="O106" i="37"/>
  <c r="O102" i="37"/>
  <c r="O98" i="37"/>
  <c r="O94" i="37"/>
  <c r="O90" i="37"/>
  <c r="O13" i="37"/>
  <c r="O227" i="37"/>
  <c r="O223" i="37"/>
  <c r="O219" i="37"/>
  <c r="O215" i="37"/>
  <c r="O211" i="37"/>
  <c r="O207" i="37"/>
  <c r="O203" i="37"/>
  <c r="O199" i="37"/>
  <c r="O195" i="37"/>
  <c r="O191" i="37"/>
  <c r="O187" i="37"/>
  <c r="O183" i="37"/>
  <c r="O179" i="37"/>
  <c r="O175" i="37"/>
  <c r="O168" i="37"/>
  <c r="O160" i="37"/>
  <c r="O152" i="37"/>
  <c r="O76" i="37"/>
  <c r="O60" i="37"/>
  <c r="O44" i="37"/>
  <c r="O28" i="37"/>
  <c r="O11" i="37"/>
  <c r="O79" i="37"/>
  <c r="O63" i="37"/>
  <c r="O47" i="37"/>
  <c r="O31" i="37"/>
  <c r="O14" i="37"/>
  <c r="O228" i="37"/>
  <c r="O226" i="37"/>
  <c r="O224" i="37"/>
  <c r="O222" i="37"/>
  <c r="O220" i="37"/>
  <c r="O218" i="37"/>
  <c r="O216" i="37"/>
  <c r="O214" i="37"/>
  <c r="O212" i="37"/>
  <c r="O210" i="37"/>
  <c r="O208" i="37"/>
  <c r="O206" i="37"/>
  <c r="O204" i="37"/>
  <c r="O202" i="37"/>
  <c r="O200" i="37"/>
  <c r="O198" i="37"/>
  <c r="O196" i="37"/>
  <c r="O194" i="37"/>
  <c r="O192" i="37"/>
  <c r="O190" i="37"/>
  <c r="O188" i="37"/>
  <c r="O186" i="37"/>
  <c r="O184" i="37"/>
  <c r="O182" i="37"/>
  <c r="O180" i="37"/>
  <c r="O178" i="37"/>
  <c r="O176" i="37"/>
  <c r="O174" i="37"/>
  <c r="O170" i="37"/>
  <c r="O166" i="37"/>
  <c r="O162" i="37"/>
  <c r="O158" i="37"/>
  <c r="O154" i="37"/>
  <c r="O86" i="37"/>
  <c r="O80" i="37"/>
  <c r="O72" i="37"/>
  <c r="O64" i="37"/>
  <c r="O56" i="37"/>
  <c r="O48" i="37"/>
  <c r="O40" i="37"/>
  <c r="O32" i="37"/>
  <c r="O24" i="37"/>
  <c r="O10" i="37"/>
  <c r="O12" i="37"/>
  <c r="O83" i="37"/>
  <c r="O75" i="37"/>
  <c r="O67" i="37"/>
  <c r="O59" i="37"/>
  <c r="O51" i="37"/>
  <c r="O43" i="37"/>
  <c r="O35" i="37"/>
  <c r="O27" i="37"/>
  <c r="O20" i="37"/>
  <c r="O8" i="37"/>
  <c r="O17" i="37"/>
  <c r="O15" i="37"/>
  <c r="O19" i="37"/>
  <c r="O25" i="37"/>
  <c r="O29" i="37"/>
  <c r="O33" i="37"/>
  <c r="O37" i="37"/>
  <c r="O41" i="37"/>
  <c r="O45" i="37"/>
  <c r="O49" i="37"/>
  <c r="O53" i="37"/>
  <c r="O57" i="37"/>
  <c r="O61" i="37"/>
  <c r="O65" i="37"/>
  <c r="O69" i="37"/>
  <c r="O73" i="37"/>
  <c r="O77" i="37"/>
  <c r="O81" i="37"/>
  <c r="O85" i="37"/>
  <c r="O6" i="37"/>
  <c r="O9" i="37"/>
  <c r="O18" i="37"/>
  <c r="O16" i="37"/>
  <c r="O22" i="37"/>
  <c r="O26" i="37"/>
  <c r="O30" i="37"/>
  <c r="O34" i="37"/>
  <c r="O38" i="37"/>
  <c r="O42" i="37"/>
  <c r="O46" i="37"/>
  <c r="O50" i="37"/>
  <c r="O54" i="37"/>
  <c r="O58" i="37"/>
  <c r="O62" i="37"/>
  <c r="O66" i="37"/>
  <c r="O70" i="37"/>
  <c r="O74" i="37"/>
  <c r="O78" i="37"/>
  <c r="O82" i="37"/>
  <c r="O230" i="37"/>
  <c r="O87" i="37"/>
  <c r="O89" i="37"/>
  <c r="O91" i="37"/>
  <c r="O93" i="37"/>
  <c r="O95" i="37"/>
  <c r="O97" i="37"/>
  <c r="O99" i="37"/>
  <c r="O101" i="37"/>
  <c r="O103" i="37"/>
  <c r="O105" i="37"/>
  <c r="O107" i="37"/>
  <c r="O109" i="37"/>
  <c r="O111" i="37"/>
  <c r="O113" i="37"/>
  <c r="O115" i="37"/>
  <c r="O117" i="37"/>
  <c r="O119" i="37"/>
  <c r="O121" i="37"/>
  <c r="O123" i="37"/>
  <c r="O125" i="37"/>
  <c r="O127" i="37"/>
  <c r="O129" i="37"/>
  <c r="O131" i="37"/>
  <c r="O133" i="37"/>
  <c r="O135" i="37"/>
  <c r="O137" i="37"/>
  <c r="O139" i="37"/>
  <c r="O141" i="37"/>
  <c r="O143" i="37"/>
  <c r="O145" i="37"/>
  <c r="O147" i="37"/>
  <c r="O149" i="37"/>
  <c r="O151" i="37"/>
  <c r="O153" i="37"/>
  <c r="O155" i="37"/>
  <c r="O157" i="37"/>
  <c r="O159" i="37"/>
  <c r="O161" i="37"/>
  <c r="O163" i="37"/>
  <c r="O165" i="37"/>
  <c r="O167" i="37"/>
  <c r="O169" i="37"/>
  <c r="O171" i="37"/>
  <c r="O173" i="37"/>
  <c r="L46" i="23"/>
  <c r="L45" i="23"/>
  <c r="L44" i="23"/>
  <c r="L41" i="23"/>
  <c r="L42" i="23"/>
  <c r="L43" i="23"/>
  <c r="L39" i="23"/>
  <c r="L40" i="23"/>
  <c r="L38" i="23"/>
  <c r="L24" i="23"/>
  <c r="L36" i="23"/>
  <c r="L23" i="23"/>
  <c r="L35" i="23"/>
  <c r="L33" i="23"/>
  <c r="L22" i="23"/>
  <c r="L32" i="23"/>
  <c r="L31" i="23"/>
  <c r="L29" i="23"/>
  <c r="L30" i="23"/>
  <c r="L28" i="23"/>
  <c r="L18" i="23"/>
  <c r="L4" i="23"/>
  <c r="O186" i="25"/>
  <c r="O58" i="25"/>
  <c r="O79" i="25"/>
  <c r="O207" i="25"/>
  <c r="O218" i="25"/>
  <c r="O154" i="25"/>
  <c r="O90" i="25"/>
  <c r="O26" i="25"/>
  <c r="O15" i="25"/>
  <c r="O194" i="35"/>
  <c r="O130" i="35"/>
  <c r="O66" i="35"/>
  <c r="O43" i="35"/>
  <c r="O171" i="35"/>
  <c r="O107" i="35"/>
  <c r="O210" i="35"/>
  <c r="O178" i="35"/>
  <c r="O146" i="35"/>
  <c r="O114" i="35"/>
  <c r="O82" i="35"/>
  <c r="O27" i="35"/>
  <c r="L31" i="32"/>
  <c r="L26" i="32"/>
  <c r="L27" i="32"/>
  <c r="L28" i="32"/>
  <c r="L25" i="32"/>
  <c r="L20" i="32"/>
  <c r="L19" i="32"/>
  <c r="L16" i="32"/>
  <c r="L15" i="32"/>
  <c r="O132" i="32"/>
  <c r="O196" i="32"/>
  <c r="O68" i="32"/>
  <c r="O41" i="32"/>
  <c r="L13" i="32"/>
  <c r="O105" i="32"/>
  <c r="O169" i="32"/>
  <c r="O164" i="32"/>
  <c r="O100" i="32"/>
  <c r="O36" i="32"/>
  <c r="O212" i="32"/>
  <c r="O180" i="32"/>
  <c r="O148" i="32"/>
  <c r="O116" i="32"/>
  <c r="O84" i="32"/>
  <c r="O201" i="32"/>
  <c r="O137" i="32"/>
  <c r="O73" i="32"/>
  <c r="O10" i="32"/>
  <c r="O220" i="32"/>
  <c r="O204" i="32"/>
  <c r="O188" i="32"/>
  <c r="O172" i="32"/>
  <c r="O156" i="32"/>
  <c r="O140" i="32"/>
  <c r="O124" i="32"/>
  <c r="O108" i="32"/>
  <c r="O92" i="32"/>
  <c r="O76" i="32"/>
  <c r="O9" i="32"/>
  <c r="O217" i="32"/>
  <c r="O185" i="32"/>
  <c r="O153" i="32"/>
  <c r="O121" i="32"/>
  <c r="O89" i="32"/>
  <c r="O57" i="32"/>
  <c r="O18" i="32"/>
  <c r="O52" i="32"/>
  <c r="O26" i="32"/>
  <c r="O225" i="32"/>
  <c r="O209" i="32"/>
  <c r="O193" i="32"/>
  <c r="O177" i="32"/>
  <c r="O161" i="32"/>
  <c r="O145" i="32"/>
  <c r="O129" i="32"/>
  <c r="O113" i="32"/>
  <c r="O97" i="32"/>
  <c r="O81" i="32"/>
  <c r="O65" i="32"/>
  <c r="O49" i="32"/>
  <c r="O33" i="32"/>
  <c r="O19" i="32"/>
  <c r="O60" i="32"/>
  <c r="O44" i="32"/>
  <c r="O23" i="32"/>
  <c r="O218" i="35"/>
  <c r="O202" i="35"/>
  <c r="O186" i="35"/>
  <c r="O170" i="35"/>
  <c r="O154" i="35"/>
  <c r="O138" i="35"/>
  <c r="O122" i="35"/>
  <c r="O106" i="35"/>
  <c r="O90" i="35"/>
  <c r="O50" i="35"/>
  <c r="O18" i="35"/>
  <c r="O219" i="35"/>
  <c r="O187" i="35"/>
  <c r="O155" i="35"/>
  <c r="O123" i="35"/>
  <c r="O91" i="35"/>
  <c r="O59" i="35"/>
  <c r="O74" i="35"/>
  <c r="O222" i="35"/>
  <c r="O214" i="35"/>
  <c r="O206" i="35"/>
  <c r="O198" i="35"/>
  <c r="O190" i="35"/>
  <c r="O182" i="35"/>
  <c r="O174" i="35"/>
  <c r="O166" i="35"/>
  <c r="O158" i="35"/>
  <c r="O150" i="35"/>
  <c r="O142" i="35"/>
  <c r="O134" i="35"/>
  <c r="O126" i="35"/>
  <c r="O118" i="35"/>
  <c r="O110" i="35"/>
  <c r="O102" i="35"/>
  <c r="O94" i="35"/>
  <c r="O86" i="35"/>
  <c r="O78" i="35"/>
  <c r="O70" i="35"/>
  <c r="O62" i="35"/>
  <c r="O7" i="35"/>
  <c r="O58" i="35"/>
  <c r="O42" i="35"/>
  <c r="O26" i="35"/>
  <c r="O10" i="35"/>
  <c r="O227" i="35"/>
  <c r="O211" i="35"/>
  <c r="O195" i="35"/>
  <c r="O179" i="35"/>
  <c r="O163" i="35"/>
  <c r="O147" i="35"/>
  <c r="O131" i="35"/>
  <c r="O115" i="35"/>
  <c r="O99" i="35"/>
  <c r="O83" i="35"/>
  <c r="O67" i="35"/>
  <c r="O51" i="35"/>
  <c r="O35" i="35"/>
  <c r="O19" i="35"/>
  <c r="O202" i="25"/>
  <c r="O170" i="25"/>
  <c r="O138" i="25"/>
  <c r="O106" i="25"/>
  <c r="O74" i="25"/>
  <c r="O42" i="25"/>
  <c r="O11" i="25"/>
  <c r="O143" i="25"/>
  <c r="O194" i="24"/>
  <c r="O186" i="24"/>
  <c r="O178" i="24"/>
  <c r="O170" i="24"/>
  <c r="O162" i="24"/>
  <c r="O154" i="24"/>
  <c r="O146" i="24"/>
  <c r="O138" i="24"/>
  <c r="O130" i="24"/>
  <c r="O122" i="24"/>
  <c r="O114" i="24"/>
  <c r="O106" i="24"/>
  <c r="O98" i="24"/>
  <c r="O90" i="24"/>
  <c r="O82" i="24"/>
  <c r="O70" i="24"/>
  <c r="O54" i="24"/>
  <c r="O217" i="24"/>
  <c r="O38" i="24"/>
  <c r="O34" i="24"/>
  <c r="O26" i="24"/>
  <c r="O18" i="24"/>
  <c r="O206" i="24"/>
  <c r="O202" i="24"/>
  <c r="O198" i="24"/>
  <c r="O190" i="24"/>
  <c r="O182" i="24"/>
  <c r="O174" i="24"/>
  <c r="O166" i="24"/>
  <c r="O158" i="24"/>
  <c r="O150" i="24"/>
  <c r="O142" i="24"/>
  <c r="O134" i="24"/>
  <c r="O126" i="24"/>
  <c r="O118" i="24"/>
  <c r="O110" i="24"/>
  <c r="O102" i="24"/>
  <c r="O94" i="24"/>
  <c r="O86" i="24"/>
  <c r="O78" i="24"/>
  <c r="O62" i="24"/>
  <c r="O46" i="24"/>
  <c r="O30" i="24"/>
  <c r="O14" i="24"/>
  <c r="O225" i="24"/>
  <c r="O74" i="24"/>
  <c r="O66" i="24"/>
  <c r="O58" i="24"/>
  <c r="O50" i="24"/>
  <c r="O42" i="24"/>
  <c r="O203" i="24"/>
  <c r="O201" i="24"/>
  <c r="O208" i="24"/>
  <c r="O204" i="24"/>
  <c r="O200" i="24"/>
  <c r="O22" i="24"/>
  <c r="O6" i="24"/>
  <c r="O228" i="38"/>
  <c r="L13" i="37"/>
  <c r="L7" i="37"/>
  <c r="L18" i="37"/>
  <c r="L9" i="37"/>
  <c r="L6" i="37"/>
  <c r="L17" i="37"/>
  <c r="L8" i="37"/>
  <c r="L4" i="37"/>
  <c r="L11" i="37"/>
  <c r="L12" i="37"/>
  <c r="L5" i="37"/>
  <c r="O54" i="35"/>
  <c r="O46" i="35"/>
  <c r="O38" i="35"/>
  <c r="O30" i="35"/>
  <c r="O22" i="35"/>
  <c r="O14" i="35"/>
  <c r="O5" i="35"/>
  <c r="O223" i="35"/>
  <c r="O215" i="35"/>
  <c r="O207" i="35"/>
  <c r="O199" i="35"/>
  <c r="O191" i="35"/>
  <c r="O183" i="35"/>
  <c r="O175" i="35"/>
  <c r="O167" i="35"/>
  <c r="O159" i="35"/>
  <c r="O151" i="35"/>
  <c r="O143" i="35"/>
  <c r="O135" i="35"/>
  <c r="O127" i="35"/>
  <c r="O119" i="35"/>
  <c r="O111" i="35"/>
  <c r="O103" i="35"/>
  <c r="O95" i="35"/>
  <c r="O87" i="35"/>
  <c r="O79" i="35"/>
  <c r="O71" i="35"/>
  <c r="O63" i="35"/>
  <c r="O55" i="35"/>
  <c r="O47" i="35"/>
  <c r="O39" i="35"/>
  <c r="O31" i="35"/>
  <c r="O23" i="35"/>
  <c r="O15" i="35"/>
  <c r="L226" i="35"/>
  <c r="O224" i="35"/>
  <c r="O208" i="35"/>
  <c r="O192" i="35"/>
  <c r="O176" i="35"/>
  <c r="O160" i="35"/>
  <c r="O144" i="35"/>
  <c r="O128" i="35"/>
  <c r="O112" i="35"/>
  <c r="O96" i="35"/>
  <c r="O80" i="35"/>
  <c r="O6" i="35"/>
  <c r="L225" i="35"/>
  <c r="L218" i="35"/>
  <c r="L217" i="35"/>
  <c r="L210" i="35"/>
  <c r="L209" i="35"/>
  <c r="L202" i="35"/>
  <c r="L201" i="35"/>
  <c r="L194" i="35"/>
  <c r="L193" i="35"/>
  <c r="L186" i="35"/>
  <c r="L185" i="35"/>
  <c r="L178" i="35"/>
  <c r="L177" i="35"/>
  <c r="L170" i="35"/>
  <c r="L169" i="35"/>
  <c r="L162" i="35"/>
  <c r="L161" i="35"/>
  <c r="L154" i="35"/>
  <c r="L153" i="35"/>
  <c r="L146" i="35"/>
  <c r="L145" i="35"/>
  <c r="L138" i="35"/>
  <c r="L137" i="35"/>
  <c r="L130" i="35"/>
  <c r="L129" i="35"/>
  <c r="L122" i="35"/>
  <c r="L121" i="35"/>
  <c r="L106" i="35"/>
  <c r="L105" i="35"/>
  <c r="L90" i="35"/>
  <c r="L89" i="35"/>
  <c r="L74" i="35"/>
  <c r="L73" i="35"/>
  <c r="L228" i="35"/>
  <c r="L227" i="35"/>
  <c r="L212" i="35"/>
  <c r="L211" i="35"/>
  <c r="L196" i="35"/>
  <c r="L195" i="35"/>
  <c r="L180" i="35"/>
  <c r="L179" i="35"/>
  <c r="L164" i="35"/>
  <c r="L163" i="35"/>
  <c r="L148" i="35"/>
  <c r="L147" i="35"/>
  <c r="L132" i="35"/>
  <c r="L131" i="35"/>
  <c r="L116" i="35"/>
  <c r="L115" i="35"/>
  <c r="L100" i="35"/>
  <c r="L99" i="35"/>
  <c r="L84" i="35"/>
  <c r="L83" i="35"/>
  <c r="L68" i="35"/>
  <c r="L67" i="35"/>
  <c r="L56" i="35"/>
  <c r="L48" i="35"/>
  <c r="L40" i="35"/>
  <c r="L32" i="35"/>
  <c r="L24" i="35"/>
  <c r="L16" i="35"/>
  <c r="L12" i="35"/>
  <c r="O228" i="35"/>
  <c r="O220" i="35"/>
  <c r="O216" i="35"/>
  <c r="O212" i="35"/>
  <c r="O204" i="35"/>
  <c r="O200" i="35"/>
  <c r="O196" i="35"/>
  <c r="O188" i="35"/>
  <c r="O184" i="35"/>
  <c r="O180" i="35"/>
  <c r="O172" i="35"/>
  <c r="O168" i="35"/>
  <c r="O164" i="35"/>
  <c r="O156" i="35"/>
  <c r="O152" i="35"/>
  <c r="O148" i="35"/>
  <c r="O140" i="35"/>
  <c r="O136" i="35"/>
  <c r="O132" i="35"/>
  <c r="O124" i="35"/>
  <c r="O120" i="35"/>
  <c r="O116" i="35"/>
  <c r="O108" i="35"/>
  <c r="O104" i="35"/>
  <c r="O100" i="35"/>
  <c r="O92" i="35"/>
  <c r="O88" i="35"/>
  <c r="O84" i="35"/>
  <c r="O76" i="35"/>
  <c r="O72" i="35"/>
  <c r="O68" i="35"/>
  <c r="O64" i="35"/>
  <c r="O60" i="35"/>
  <c r="O56" i="35"/>
  <c r="O52" i="35"/>
  <c r="O48" i="35"/>
  <c r="O44" i="35"/>
  <c r="O40" i="35"/>
  <c r="O36" i="35"/>
  <c r="O32" i="35"/>
  <c r="O28" i="35"/>
  <c r="O24" i="35"/>
  <c r="O20" i="35"/>
  <c r="O16" i="35"/>
  <c r="O8" i="35"/>
  <c r="O12" i="35"/>
  <c r="O229" i="35"/>
  <c r="O225" i="35"/>
  <c r="O221" i="35"/>
  <c r="O217" i="35"/>
  <c r="O213" i="35"/>
  <c r="O209" i="35"/>
  <c r="O205" i="35"/>
  <c r="O201" i="35"/>
  <c r="O197" i="35"/>
  <c r="O193" i="35"/>
  <c r="O189" i="35"/>
  <c r="O185" i="35"/>
  <c r="O181" i="35"/>
  <c r="O177" i="35"/>
  <c r="O173" i="35"/>
  <c r="O169" i="35"/>
  <c r="O165" i="35"/>
  <c r="O161" i="35"/>
  <c r="O157" i="35"/>
  <c r="O153" i="35"/>
  <c r="O149" i="35"/>
  <c r="O145" i="35"/>
  <c r="O141" i="35"/>
  <c r="O137" i="35"/>
  <c r="O133" i="35"/>
  <c r="O129" i="35"/>
  <c r="O125" i="35"/>
  <c r="O121" i="35"/>
  <c r="O117" i="35"/>
  <c r="O113" i="35"/>
  <c r="O109" i="35"/>
  <c r="O105" i="35"/>
  <c r="O101" i="35"/>
  <c r="O97" i="35"/>
  <c r="O93" i="35"/>
  <c r="O89" i="35"/>
  <c r="O85" i="35"/>
  <c r="O81" i="35"/>
  <c r="O77" i="35"/>
  <c r="O73" i="35"/>
  <c r="O69" i="35"/>
  <c r="O65" i="35"/>
  <c r="O61" i="35"/>
  <c r="O57" i="35"/>
  <c r="O53" i="35"/>
  <c r="O49" i="35"/>
  <c r="O45" i="35"/>
  <c r="O41" i="35"/>
  <c r="O37" i="35"/>
  <c r="O33" i="35"/>
  <c r="O29" i="35"/>
  <c r="O25" i="35"/>
  <c r="O21" i="35"/>
  <c r="O17" i="35"/>
  <c r="O13" i="35"/>
  <c r="O9" i="35"/>
  <c r="L230" i="35"/>
  <c r="L229" i="35"/>
  <c r="L222" i="35"/>
  <c r="L221" i="35"/>
  <c r="L214" i="35"/>
  <c r="L213" i="35"/>
  <c r="L206" i="35"/>
  <c r="L205" i="35"/>
  <c r="L198" i="35"/>
  <c r="L197" i="35"/>
  <c r="L190" i="35"/>
  <c r="L189" i="35"/>
  <c r="L182" i="35"/>
  <c r="L181" i="35"/>
  <c r="L174" i="35"/>
  <c r="L173" i="35"/>
  <c r="L166" i="35"/>
  <c r="L165" i="35"/>
  <c r="L158" i="35"/>
  <c r="L157" i="35"/>
  <c r="L150" i="35"/>
  <c r="L149" i="35"/>
  <c r="L142" i="35"/>
  <c r="L141" i="35"/>
  <c r="L134" i="35"/>
  <c r="L133" i="35"/>
  <c r="L126" i="35"/>
  <c r="L125" i="35"/>
  <c r="L118" i="35"/>
  <c r="L114" i="35"/>
  <c r="L113" i="35"/>
  <c r="L98" i="35"/>
  <c r="L97" i="35"/>
  <c r="L82" i="35"/>
  <c r="L81" i="35"/>
  <c r="L66" i="35"/>
  <c r="L65" i="35"/>
  <c r="O4" i="35"/>
  <c r="L59" i="35"/>
  <c r="L55" i="35"/>
  <c r="L51" i="35"/>
  <c r="L47" i="35"/>
  <c r="L43" i="35"/>
  <c r="L39" i="35"/>
  <c r="L35" i="35"/>
  <c r="L31" i="35"/>
  <c r="L27" i="35"/>
  <c r="L23" i="35"/>
  <c r="L19" i="35"/>
  <c r="L15" i="35"/>
  <c r="L11" i="35"/>
  <c r="L7" i="35"/>
  <c r="L220" i="35"/>
  <c r="L219" i="35"/>
  <c r="L204" i="35"/>
  <c r="L203" i="35"/>
  <c r="L188" i="35"/>
  <c r="L187" i="35"/>
  <c r="L172" i="35"/>
  <c r="L171" i="35"/>
  <c r="L156" i="35"/>
  <c r="L155" i="35"/>
  <c r="L140" i="35"/>
  <c r="L139" i="35"/>
  <c r="L124" i="35"/>
  <c r="L123" i="35"/>
  <c r="L108" i="35"/>
  <c r="L107" i="35"/>
  <c r="L92" i="35"/>
  <c r="L91" i="35"/>
  <c r="L76" i="35"/>
  <c r="L75" i="35"/>
  <c r="L60" i="35"/>
  <c r="L52" i="35"/>
  <c r="L44" i="35"/>
  <c r="L36" i="35"/>
  <c r="L28" i="35"/>
  <c r="L20" i="35"/>
  <c r="L8" i="35"/>
  <c r="L6" i="35"/>
  <c r="L5" i="35"/>
  <c r="L10" i="35"/>
  <c r="L14" i="35"/>
  <c r="L18" i="35"/>
  <c r="L22" i="35"/>
  <c r="L26" i="35"/>
  <c r="L30" i="35"/>
  <c r="L34" i="35"/>
  <c r="L38" i="35"/>
  <c r="L42" i="35"/>
  <c r="L46" i="35"/>
  <c r="L50" i="35"/>
  <c r="L54" i="35"/>
  <c r="L58" i="35"/>
  <c r="L63" i="35"/>
  <c r="L71" i="35"/>
  <c r="L79" i="35"/>
  <c r="L87" i="35"/>
  <c r="L95" i="35"/>
  <c r="L103" i="35"/>
  <c r="L111" i="35"/>
  <c r="L119" i="35"/>
  <c r="L127" i="35"/>
  <c r="L135" i="35"/>
  <c r="L143" i="35"/>
  <c r="L151" i="35"/>
  <c r="L159" i="35"/>
  <c r="L167" i="35"/>
  <c r="L175" i="35"/>
  <c r="L183" i="35"/>
  <c r="L191" i="35"/>
  <c r="L199" i="35"/>
  <c r="L207" i="35"/>
  <c r="L215" i="35"/>
  <c r="L223" i="35"/>
  <c r="L69" i="35"/>
  <c r="L77" i="35"/>
  <c r="L85" i="35"/>
  <c r="L93" i="35"/>
  <c r="L101" i="35"/>
  <c r="L109" i="35"/>
  <c r="L117" i="35"/>
  <c r="L4" i="35"/>
  <c r="L110" i="35"/>
  <c r="L102" i="35"/>
  <c r="L94" i="35"/>
  <c r="L86" i="35"/>
  <c r="L78" i="35"/>
  <c r="L70" i="35"/>
  <c r="L62" i="35"/>
  <c r="L61" i="35"/>
  <c r="L57" i="35"/>
  <c r="L53" i="35"/>
  <c r="L49" i="35"/>
  <c r="L45" i="35"/>
  <c r="L41" i="35"/>
  <c r="L37" i="35"/>
  <c r="L33" i="35"/>
  <c r="L29" i="35"/>
  <c r="L25" i="35"/>
  <c r="L21" i="35"/>
  <c r="L17" i="35"/>
  <c r="L13" i="35"/>
  <c r="L9" i="35"/>
  <c r="L224" i="35"/>
  <c r="L216" i="35"/>
  <c r="L208" i="35"/>
  <c r="L200" i="35"/>
  <c r="L192" i="35"/>
  <c r="L184" i="35"/>
  <c r="L176" i="35"/>
  <c r="L168" i="35"/>
  <c r="L160" i="35"/>
  <c r="L152" i="35"/>
  <c r="L144" i="35"/>
  <c r="L136" i="35"/>
  <c r="L128" i="35"/>
  <c r="L120" i="35"/>
  <c r="L112" i="35"/>
  <c r="L104" i="35"/>
  <c r="L96" i="35"/>
  <c r="L88" i="35"/>
  <c r="L80" i="35"/>
  <c r="L72" i="35"/>
  <c r="L64" i="35"/>
  <c r="O224" i="32"/>
  <c r="O216" i="32"/>
  <c r="O208" i="32"/>
  <c r="O200" i="32"/>
  <c r="O192" i="32"/>
  <c r="O184" i="32"/>
  <c r="O176" i="32"/>
  <c r="O168" i="32"/>
  <c r="O160" i="32"/>
  <c r="O152" i="32"/>
  <c r="O144" i="32"/>
  <c r="O136" i="32"/>
  <c r="O128" i="32"/>
  <c r="O120" i="32"/>
  <c r="O112" i="32"/>
  <c r="O104" i="32"/>
  <c r="O96" i="32"/>
  <c r="O88" i="32"/>
  <c r="O80" i="32"/>
  <c r="O72" i="32"/>
  <c r="O64" i="32"/>
  <c r="O5" i="32"/>
  <c r="O8" i="32"/>
  <c r="O16" i="32"/>
  <c r="O17" i="32"/>
  <c r="O32" i="32"/>
  <c r="O40" i="32"/>
  <c r="O48" i="32"/>
  <c r="O56" i="32"/>
  <c r="O11" i="32"/>
  <c r="O27" i="32"/>
  <c r="O24" i="32"/>
  <c r="O37" i="32"/>
  <c r="O45" i="32"/>
  <c r="O53" i="32"/>
  <c r="O61" i="32"/>
  <c r="O69" i="32"/>
  <c r="O77" i="32"/>
  <c r="O85" i="32"/>
  <c r="O93" i="32"/>
  <c r="O101" i="32"/>
  <c r="O109" i="32"/>
  <c r="O117" i="32"/>
  <c r="O125" i="32"/>
  <c r="O133" i="32"/>
  <c r="O141" i="32"/>
  <c r="O149" i="32"/>
  <c r="O157" i="32"/>
  <c r="O165" i="32"/>
  <c r="O173" i="32"/>
  <c r="O181" i="32"/>
  <c r="O189" i="32"/>
  <c r="O197" i="32"/>
  <c r="O205" i="32"/>
  <c r="O213" i="32"/>
  <c r="O221" i="32"/>
  <c r="L11" i="32"/>
  <c r="L10" i="32"/>
  <c r="L5" i="32"/>
  <c r="L4" i="32"/>
  <c r="L9" i="32"/>
  <c r="L8" i="32"/>
  <c r="O226" i="32"/>
  <c r="O222" i="32"/>
  <c r="O218" i="32"/>
  <c r="O214" i="32"/>
  <c r="O210" i="32"/>
  <c r="O206" i="32"/>
  <c r="O202" i="32"/>
  <c r="O198" i="32"/>
  <c r="O194" i="32"/>
  <c r="O190" i="32"/>
  <c r="O186" i="32"/>
  <c r="O182" i="32"/>
  <c r="O178" i="32"/>
  <c r="O174" i="32"/>
  <c r="O170" i="32"/>
  <c r="O166" i="32"/>
  <c r="O162" i="32"/>
  <c r="O158" i="32"/>
  <c r="O154" i="32"/>
  <c r="O150" i="32"/>
  <c r="O146" i="32"/>
  <c r="O142" i="32"/>
  <c r="O138" i="32"/>
  <c r="O134" i="32"/>
  <c r="O130" i="32"/>
  <c r="O126" i="32"/>
  <c r="O122" i="32"/>
  <c r="O118" i="32"/>
  <c r="O114" i="32"/>
  <c r="O110" i="32"/>
  <c r="O106" i="32"/>
  <c r="O102" i="32"/>
  <c r="O98" i="32"/>
  <c r="O94" i="32"/>
  <c r="O90" i="32"/>
  <c r="O86" i="32"/>
  <c r="O82" i="32"/>
  <c r="O78" i="32"/>
  <c r="O74" i="32"/>
  <c r="O70" i="32"/>
  <c r="O66" i="32"/>
  <c r="O62" i="32"/>
  <c r="L7" i="32"/>
  <c r="L14" i="32"/>
  <c r="L6" i="32"/>
  <c r="L12" i="32"/>
  <c r="O227" i="32"/>
  <c r="O223" i="32"/>
  <c r="O219" i="32"/>
  <c r="O215" i="32"/>
  <c r="O211" i="32"/>
  <c r="O207" i="32"/>
  <c r="O203" i="32"/>
  <c r="O199" i="32"/>
  <c r="O195" i="32"/>
  <c r="O191" i="32"/>
  <c r="O187" i="32"/>
  <c r="O183" i="32"/>
  <c r="O179" i="32"/>
  <c r="O175" i="32"/>
  <c r="O171" i="32"/>
  <c r="O167" i="32"/>
  <c r="O163" i="32"/>
  <c r="O159" i="32"/>
  <c r="O155" i="32"/>
  <c r="O151" i="32"/>
  <c r="O147" i="32"/>
  <c r="O143" i="32"/>
  <c r="O139" i="32"/>
  <c r="O135" i="32"/>
  <c r="O131" i="32"/>
  <c r="O127" i="32"/>
  <c r="O123" i="32"/>
  <c r="O119" i="32"/>
  <c r="O115" i="32"/>
  <c r="O111" i="32"/>
  <c r="O107" i="32"/>
  <c r="O103" i="32"/>
  <c r="O99" i="32"/>
  <c r="O95" i="32"/>
  <c r="O91" i="32"/>
  <c r="O87" i="32"/>
  <c r="O83" i="32"/>
  <c r="O79" i="32"/>
  <c r="O75" i="32"/>
  <c r="O71" i="32"/>
  <c r="O67" i="32"/>
  <c r="O63" i="32"/>
  <c r="O59" i="32"/>
  <c r="O55" i="32"/>
  <c r="O51" i="32"/>
  <c r="O47" i="32"/>
  <c r="O43" i="32"/>
  <c r="O39" i="32"/>
  <c r="O35" i="32"/>
  <c r="O30" i="32"/>
  <c r="O22" i="32"/>
  <c r="O31" i="32"/>
  <c r="O25" i="32"/>
  <c r="O15" i="32"/>
  <c r="O14" i="32"/>
  <c r="O6" i="32"/>
  <c r="O229" i="32"/>
  <c r="O58" i="32"/>
  <c r="O54" i="32"/>
  <c r="O50" i="32"/>
  <c r="O46" i="32"/>
  <c r="O42" i="32"/>
  <c r="O38" i="32"/>
  <c r="O34" i="32"/>
  <c r="O29" i="32"/>
  <c r="O21" i="32"/>
  <c r="O28" i="32"/>
  <c r="O20" i="32"/>
  <c r="O13" i="32"/>
  <c r="O12" i="32"/>
  <c r="O7" i="32"/>
  <c r="O226" i="25"/>
  <c r="O210" i="25"/>
  <c r="O194" i="25"/>
  <c r="O178" i="25"/>
  <c r="O162" i="25"/>
  <c r="O146" i="25"/>
  <c r="O130" i="25"/>
  <c r="O114" i="25"/>
  <c r="O98" i="25"/>
  <c r="O82" i="25"/>
  <c r="O66" i="25"/>
  <c r="O50" i="25"/>
  <c r="O34" i="25"/>
  <c r="O18" i="25"/>
  <c r="O31" i="25"/>
  <c r="O175" i="25"/>
  <c r="O111" i="25"/>
  <c r="O47" i="25"/>
  <c r="O216" i="25"/>
  <c r="O223" i="25"/>
  <c r="O191" i="25"/>
  <c r="O159" i="25"/>
  <c r="O127" i="25"/>
  <c r="O95" i="25"/>
  <c r="O63" i="25"/>
  <c r="L220" i="25"/>
  <c r="L219" i="25"/>
  <c r="L188" i="25"/>
  <c r="L187" i="25"/>
  <c r="O184" i="25"/>
  <c r="L156" i="25"/>
  <c r="L155" i="25"/>
  <c r="O152" i="25"/>
  <c r="L124" i="25"/>
  <c r="L123" i="25"/>
  <c r="O120" i="25"/>
  <c r="L92" i="25"/>
  <c r="L91" i="25"/>
  <c r="O88" i="25"/>
  <c r="L230" i="25"/>
  <c r="L229" i="25"/>
  <c r="L198" i="25"/>
  <c r="L197" i="25"/>
  <c r="O60" i="25"/>
  <c r="O44" i="25"/>
  <c r="O28" i="25"/>
  <c r="O9" i="25"/>
  <c r="O230" i="25"/>
  <c r="O222" i="25"/>
  <c r="O214" i="25"/>
  <c r="O206" i="25"/>
  <c r="O198" i="25"/>
  <c r="O190" i="25"/>
  <c r="O182" i="25"/>
  <c r="O174" i="25"/>
  <c r="O166" i="25"/>
  <c r="O158" i="25"/>
  <c r="O150" i="25"/>
  <c r="O142" i="25"/>
  <c r="O134" i="25"/>
  <c r="O126" i="25"/>
  <c r="O118" i="25"/>
  <c r="O110" i="25"/>
  <c r="O102" i="25"/>
  <c r="O94" i="25"/>
  <c r="O86" i="25"/>
  <c r="O78" i="25"/>
  <c r="O70" i="25"/>
  <c r="O62" i="25"/>
  <c r="O54" i="25"/>
  <c r="O46" i="25"/>
  <c r="O38" i="25"/>
  <c r="O30" i="25"/>
  <c r="O22" i="25"/>
  <c r="O14" i="25"/>
  <c r="O5" i="25"/>
  <c r="O215" i="25"/>
  <c r="O199" i="25"/>
  <c r="O183" i="25"/>
  <c r="O167" i="25"/>
  <c r="O151" i="25"/>
  <c r="O135" i="25"/>
  <c r="O119" i="25"/>
  <c r="O103" i="25"/>
  <c r="O87" i="25"/>
  <c r="O71" i="25"/>
  <c r="O55" i="25"/>
  <c r="O39" i="25"/>
  <c r="O23" i="25"/>
  <c r="O6" i="25"/>
  <c r="L204" i="25"/>
  <c r="L203" i="25"/>
  <c r="O200" i="25"/>
  <c r="L172" i="25"/>
  <c r="L171" i="25"/>
  <c r="O168" i="25"/>
  <c r="L140" i="25"/>
  <c r="L139" i="25"/>
  <c r="O136" i="25"/>
  <c r="L108" i="25"/>
  <c r="L107" i="25"/>
  <c r="O104" i="25"/>
  <c r="L76" i="25"/>
  <c r="L85" i="25"/>
  <c r="L101" i="25"/>
  <c r="L117" i="25"/>
  <c r="L133" i="25"/>
  <c r="L149" i="25"/>
  <c r="L165" i="25"/>
  <c r="L181" i="25"/>
  <c r="L75" i="25"/>
  <c r="O72" i="25"/>
  <c r="L214" i="25"/>
  <c r="L213" i="25"/>
  <c r="L182" i="25"/>
  <c r="L166" i="25"/>
  <c r="L150" i="25"/>
  <c r="L134" i="25"/>
  <c r="L118" i="25"/>
  <c r="L102" i="25"/>
  <c r="L86" i="25"/>
  <c r="L70" i="25"/>
  <c r="L69" i="25"/>
  <c r="L54" i="25"/>
  <c r="L53" i="25"/>
  <c r="L38" i="25"/>
  <c r="L37" i="25"/>
  <c r="L22" i="25"/>
  <c r="L21" i="25"/>
  <c r="L5" i="25"/>
  <c r="L9" i="25"/>
  <c r="L19" i="25"/>
  <c r="L27" i="25"/>
  <c r="L35" i="25"/>
  <c r="L43" i="25"/>
  <c r="L51" i="25"/>
  <c r="L59" i="25"/>
  <c r="L10" i="25"/>
  <c r="L17" i="25"/>
  <c r="L25" i="25"/>
  <c r="L33" i="25"/>
  <c r="L41" i="25"/>
  <c r="L49" i="25"/>
  <c r="L57" i="25"/>
  <c r="L65" i="25"/>
  <c r="L73" i="25"/>
  <c r="L81" i="25"/>
  <c r="L89" i="25"/>
  <c r="L97" i="25"/>
  <c r="L105" i="25"/>
  <c r="L113" i="25"/>
  <c r="L121" i="25"/>
  <c r="L129" i="25"/>
  <c r="L137" i="25"/>
  <c r="L145" i="25"/>
  <c r="L153" i="25"/>
  <c r="L161" i="25"/>
  <c r="L169" i="25"/>
  <c r="L177" i="25"/>
  <c r="L185" i="25"/>
  <c r="L193" i="25"/>
  <c r="L201" i="25"/>
  <c r="L209" i="25"/>
  <c r="L217" i="25"/>
  <c r="L225" i="25"/>
  <c r="L63" i="25"/>
  <c r="L71" i="25"/>
  <c r="L79" i="25"/>
  <c r="L87" i="25"/>
  <c r="L95" i="25"/>
  <c r="L103" i="25"/>
  <c r="L111" i="25"/>
  <c r="L119" i="25"/>
  <c r="L127" i="25"/>
  <c r="L135" i="25"/>
  <c r="L143" i="25"/>
  <c r="L151" i="25"/>
  <c r="L159" i="25"/>
  <c r="L167" i="25"/>
  <c r="L175" i="25"/>
  <c r="L183" i="25"/>
  <c r="L191" i="25"/>
  <c r="L199" i="25"/>
  <c r="L207" i="25"/>
  <c r="L215" i="25"/>
  <c r="L223" i="25"/>
  <c r="L8" i="25"/>
  <c r="L48" i="25"/>
  <c r="L47" i="25"/>
  <c r="L32" i="25"/>
  <c r="L31" i="25"/>
  <c r="L16" i="25"/>
  <c r="L15" i="25"/>
  <c r="O228" i="25"/>
  <c r="O224" i="25"/>
  <c r="O220" i="25"/>
  <c r="O212" i="25"/>
  <c r="O208" i="25"/>
  <c r="O204" i="25"/>
  <c r="O196" i="25"/>
  <c r="O192" i="25"/>
  <c r="O188" i="25"/>
  <c r="O180" i="25"/>
  <c r="O176" i="25"/>
  <c r="O172" i="25"/>
  <c r="O164" i="25"/>
  <c r="O160" i="25"/>
  <c r="O156" i="25"/>
  <c r="O148" i="25"/>
  <c r="O144" i="25"/>
  <c r="O140" i="25"/>
  <c r="O132" i="25"/>
  <c r="O128" i="25"/>
  <c r="O124" i="25"/>
  <c r="O116" i="25"/>
  <c r="O112" i="25"/>
  <c r="O108" i="25"/>
  <c r="O100" i="25"/>
  <c r="O96" i="25"/>
  <c r="O92" i="25"/>
  <c r="O84" i="25"/>
  <c r="O80" i="25"/>
  <c r="O76" i="25"/>
  <c r="O68" i="25"/>
  <c r="O64" i="25"/>
  <c r="O56" i="25"/>
  <c r="O52" i="25"/>
  <c r="O48" i="25"/>
  <c r="O40" i="25"/>
  <c r="O36" i="25"/>
  <c r="O32" i="25"/>
  <c r="O24" i="25"/>
  <c r="O20" i="25"/>
  <c r="O16" i="25"/>
  <c r="O12" i="25"/>
  <c r="O7" i="25"/>
  <c r="O227" i="25"/>
  <c r="O219" i="25"/>
  <c r="O211" i="25"/>
  <c r="O203" i="25"/>
  <c r="O195" i="25"/>
  <c r="O187" i="25"/>
  <c r="O179" i="25"/>
  <c r="O171" i="25"/>
  <c r="O163" i="25"/>
  <c r="O155" i="25"/>
  <c r="O147" i="25"/>
  <c r="O139" i="25"/>
  <c r="O131" i="25"/>
  <c r="O123" i="25"/>
  <c r="O115" i="25"/>
  <c r="O107" i="25"/>
  <c r="O99" i="25"/>
  <c r="O91" i="25"/>
  <c r="O83" i="25"/>
  <c r="O75" i="25"/>
  <c r="O67" i="25"/>
  <c r="O59" i="25"/>
  <c r="O51" i="25"/>
  <c r="O43" i="25"/>
  <c r="O35" i="25"/>
  <c r="O27" i="25"/>
  <c r="O19" i="25"/>
  <c r="L228" i="25"/>
  <c r="L227" i="25"/>
  <c r="L212" i="25"/>
  <c r="L211" i="25"/>
  <c r="L196" i="25"/>
  <c r="L195" i="25"/>
  <c r="L180" i="25"/>
  <c r="L179" i="25"/>
  <c r="L164" i="25"/>
  <c r="L163" i="25"/>
  <c r="L148" i="25"/>
  <c r="L147" i="25"/>
  <c r="L132" i="25"/>
  <c r="L131" i="25"/>
  <c r="L116" i="25"/>
  <c r="L115" i="25"/>
  <c r="L100" i="25"/>
  <c r="L99" i="25"/>
  <c r="L84" i="25"/>
  <c r="L83" i="25"/>
  <c r="L68" i="25"/>
  <c r="L67" i="25"/>
  <c r="L222" i="25"/>
  <c r="L221" i="25"/>
  <c r="L206" i="25"/>
  <c r="L205" i="25"/>
  <c r="L190" i="25"/>
  <c r="L189" i="25"/>
  <c r="L174" i="25"/>
  <c r="L173" i="25"/>
  <c r="L158" i="25"/>
  <c r="L157" i="25"/>
  <c r="L142" i="25"/>
  <c r="L141" i="25"/>
  <c r="L126" i="25"/>
  <c r="L125" i="25"/>
  <c r="L110" i="25"/>
  <c r="L109" i="25"/>
  <c r="L94" i="25"/>
  <c r="L93" i="25"/>
  <c r="L78" i="25"/>
  <c r="L77" i="25"/>
  <c r="L62" i="25"/>
  <c r="L61" i="25"/>
  <c r="L46" i="25"/>
  <c r="L45" i="25"/>
  <c r="L30" i="25"/>
  <c r="L29" i="25"/>
  <c r="L14" i="25"/>
  <c r="L13" i="25"/>
  <c r="L56" i="25"/>
  <c r="L55" i="25"/>
  <c r="L40" i="25"/>
  <c r="L39" i="25"/>
  <c r="L24" i="25"/>
  <c r="L23" i="25"/>
  <c r="L7" i="25"/>
  <c r="L6" i="25"/>
  <c r="O4" i="25"/>
  <c r="O8" i="25"/>
  <c r="O10" i="25"/>
  <c r="O13" i="25"/>
  <c r="O17" i="25"/>
  <c r="O21" i="25"/>
  <c r="O25" i="25"/>
  <c r="O29" i="25"/>
  <c r="O33" i="25"/>
  <c r="O37" i="25"/>
  <c r="O41" i="25"/>
  <c r="O45" i="25"/>
  <c r="O49" i="25"/>
  <c r="O53" i="25"/>
  <c r="O57" i="25"/>
  <c r="O61" i="25"/>
  <c r="O65" i="25"/>
  <c r="O69" i="25"/>
  <c r="O73" i="25"/>
  <c r="O77" i="25"/>
  <c r="O81" i="25"/>
  <c r="O85" i="25"/>
  <c r="O89" i="25"/>
  <c r="O93" i="25"/>
  <c r="O97" i="25"/>
  <c r="O101" i="25"/>
  <c r="O105" i="25"/>
  <c r="O109" i="25"/>
  <c r="O113" i="25"/>
  <c r="O117" i="25"/>
  <c r="O121" i="25"/>
  <c r="O125" i="25"/>
  <c r="O129" i="25"/>
  <c r="O133" i="25"/>
  <c r="O137" i="25"/>
  <c r="O141" i="25"/>
  <c r="O145" i="25"/>
  <c r="O149" i="25"/>
  <c r="O153" i="25"/>
  <c r="O157" i="25"/>
  <c r="O161" i="25"/>
  <c r="O165" i="25"/>
  <c r="O169" i="25"/>
  <c r="O173" i="25"/>
  <c r="O177" i="25"/>
  <c r="O181" i="25"/>
  <c r="O185" i="25"/>
  <c r="O189" i="25"/>
  <c r="O193" i="25"/>
  <c r="O197" i="25"/>
  <c r="O201" i="25"/>
  <c r="O205" i="25"/>
  <c r="O209" i="25"/>
  <c r="O213" i="25"/>
  <c r="O217" i="25"/>
  <c r="O221" i="25"/>
  <c r="O225" i="25"/>
  <c r="O229" i="25"/>
  <c r="L224" i="25"/>
  <c r="L216" i="25"/>
  <c r="L208" i="25"/>
  <c r="L200" i="25"/>
  <c r="L192" i="25"/>
  <c r="L184" i="25"/>
  <c r="L176" i="25"/>
  <c r="L168" i="25"/>
  <c r="L160" i="25"/>
  <c r="L152" i="25"/>
  <c r="L144" i="25"/>
  <c r="L136" i="25"/>
  <c r="L128" i="25"/>
  <c r="L120" i="25"/>
  <c r="L112" i="25"/>
  <c r="L104" i="25"/>
  <c r="L96" i="25"/>
  <c r="L88" i="25"/>
  <c r="L80" i="25"/>
  <c r="L72" i="25"/>
  <c r="L64" i="25"/>
  <c r="L226" i="25"/>
  <c r="L218" i="25"/>
  <c r="L210" i="25"/>
  <c r="L202" i="25"/>
  <c r="L194" i="25"/>
  <c r="L186" i="25"/>
  <c r="L178" i="25"/>
  <c r="L170" i="25"/>
  <c r="L162" i="25"/>
  <c r="L154" i="25"/>
  <c r="L146" i="25"/>
  <c r="L138" i="25"/>
  <c r="L130" i="25"/>
  <c r="L122" i="25"/>
  <c r="L114" i="25"/>
  <c r="L106" i="25"/>
  <c r="L98" i="25"/>
  <c r="L90" i="25"/>
  <c r="L82" i="25"/>
  <c r="L74" i="25"/>
  <c r="L66" i="25"/>
  <c r="L58" i="25"/>
  <c r="L50" i="25"/>
  <c r="L42" i="25"/>
  <c r="L34" i="25"/>
  <c r="L26" i="25"/>
  <c r="L18" i="25"/>
  <c r="L11" i="25"/>
  <c r="L60" i="25"/>
  <c r="L52" i="25"/>
  <c r="L44" i="25"/>
  <c r="L36" i="25"/>
  <c r="L28" i="25"/>
  <c r="L20" i="25"/>
  <c r="L12" i="25"/>
  <c r="L4" i="25"/>
  <c r="L27" i="23"/>
  <c r="L13" i="23"/>
  <c r="L26" i="23"/>
  <c r="L17" i="23"/>
  <c r="L14" i="23"/>
  <c r="L5" i="23"/>
  <c r="L11" i="23"/>
  <c r="L8" i="23"/>
  <c r="L21" i="23"/>
  <c r="O43" i="23"/>
  <c r="L19" i="23"/>
  <c r="L12" i="23"/>
  <c r="L16" i="23"/>
  <c r="L15" i="23"/>
  <c r="L10" i="23"/>
  <c r="L9" i="23"/>
  <c r="L7" i="23"/>
  <c r="L6" i="23"/>
  <c r="L20" i="23"/>
  <c r="O195" i="24"/>
  <c r="O187" i="24"/>
  <c r="O179" i="24"/>
  <c r="O171" i="24"/>
  <c r="O163" i="24"/>
  <c r="O155" i="24"/>
  <c r="O147" i="24"/>
  <c r="O139" i="24"/>
  <c r="O131" i="24"/>
  <c r="O123" i="24"/>
  <c r="O115" i="24"/>
  <c r="O107" i="24"/>
  <c r="O99" i="24"/>
  <c r="O91" i="24"/>
  <c r="O83" i="24"/>
  <c r="O193" i="24"/>
  <c r="O181" i="24"/>
  <c r="O165" i="24"/>
  <c r="O153" i="24"/>
  <c r="O137" i="24"/>
  <c r="O117" i="24"/>
  <c r="O97" i="24"/>
  <c r="O40" i="24"/>
  <c r="O32" i="24"/>
  <c r="O24" i="24"/>
  <c r="O12" i="24"/>
  <c r="O211" i="24"/>
  <c r="O215" i="24"/>
  <c r="O219" i="24"/>
  <c r="O223" i="24"/>
  <c r="O227" i="24"/>
  <c r="O4" i="24"/>
  <c r="O7" i="24"/>
  <c r="O16" i="24"/>
  <c r="O20" i="24"/>
  <c r="O28" i="24"/>
  <c r="O36" i="24"/>
  <c r="O44" i="24"/>
  <c r="O48" i="24"/>
  <c r="O52" i="24"/>
  <c r="O56" i="24"/>
  <c r="O60" i="24"/>
  <c r="O64" i="24"/>
  <c r="O68" i="24"/>
  <c r="O72" i="24"/>
  <c r="O76" i="24"/>
  <c r="O79" i="24"/>
  <c r="O81" i="24"/>
  <c r="O85" i="24"/>
  <c r="O87" i="24"/>
  <c r="O93" i="24"/>
  <c r="O95" i="24"/>
  <c r="O103" i="24"/>
  <c r="O105" i="24"/>
  <c r="O109" i="24"/>
  <c r="O111" i="24"/>
  <c r="O119" i="24"/>
  <c r="O121" i="24"/>
  <c r="O125" i="24"/>
  <c r="O127" i="24"/>
  <c r="O133" i="24"/>
  <c r="O135" i="24"/>
  <c r="O141" i="24"/>
  <c r="O143" i="24"/>
  <c r="O149" i="24"/>
  <c r="O151" i="24"/>
  <c r="O157" i="24"/>
  <c r="O159" i="24"/>
  <c r="O167" i="24"/>
  <c r="O169" i="24"/>
  <c r="O175" i="24"/>
  <c r="O177" i="24"/>
  <c r="O183" i="24"/>
  <c r="O185" i="24"/>
  <c r="O189" i="24"/>
  <c r="O191" i="24"/>
  <c r="O197" i="24"/>
  <c r="O173" i="24"/>
  <c r="O161" i="24"/>
  <c r="O145" i="24"/>
  <c r="O129" i="24"/>
  <c r="O113" i="24"/>
  <c r="O101" i="24"/>
  <c r="O89" i="24"/>
  <c r="L230" i="24"/>
  <c r="O209" i="24"/>
  <c r="O207" i="24"/>
  <c r="O205" i="24"/>
  <c r="O199" i="24"/>
  <c r="O196" i="24"/>
  <c r="O192" i="24"/>
  <c r="O188" i="24"/>
  <c r="O184" i="24"/>
  <c r="O180" i="24"/>
  <c r="O176" i="24"/>
  <c r="O172" i="24"/>
  <c r="O168" i="24"/>
  <c r="O164" i="24"/>
  <c r="O160" i="24"/>
  <c r="O156" i="24"/>
  <c r="O152" i="24"/>
  <c r="O148" i="24"/>
  <c r="O144" i="24"/>
  <c r="O140" i="24"/>
  <c r="O136" i="24"/>
  <c r="O132" i="24"/>
  <c r="O128" i="24"/>
  <c r="O124" i="24"/>
  <c r="O120" i="24"/>
  <c r="O116" i="24"/>
  <c r="O112" i="24"/>
  <c r="O108" i="24"/>
  <c r="O104" i="24"/>
  <c r="O100" i="24"/>
  <c r="O96" i="24"/>
  <c r="O92" i="24"/>
  <c r="O88" i="24"/>
  <c r="O84" i="24"/>
  <c r="O80" i="24"/>
  <c r="O10" i="24"/>
  <c r="O229" i="24"/>
  <c r="O221" i="24"/>
  <c r="O213" i="24"/>
  <c r="O210" i="24"/>
  <c r="L228" i="24"/>
  <c r="L144" i="24"/>
  <c r="L209" i="24"/>
  <c r="L202" i="21"/>
  <c r="L200" i="21"/>
  <c r="L226" i="21"/>
  <c r="L222" i="21"/>
  <c r="L218" i="21"/>
  <c r="L214" i="21"/>
  <c r="L210" i="21"/>
  <c r="L206" i="21"/>
  <c r="L198" i="21"/>
  <c r="L228" i="21"/>
  <c r="L224" i="21"/>
  <c r="L220" i="21"/>
  <c r="L216" i="21"/>
  <c r="L212" i="21"/>
  <c r="L208" i="21"/>
  <c r="L204" i="21"/>
  <c r="L4" i="21"/>
  <c r="O4" i="38"/>
  <c r="O9" i="38"/>
  <c r="L24" i="36"/>
  <c r="L8" i="36"/>
  <c r="L5" i="36"/>
  <c r="L44" i="36"/>
  <c r="L54" i="36"/>
  <c r="L46" i="36"/>
  <c r="L43" i="36"/>
  <c r="L48" i="36"/>
  <c r="L17" i="36"/>
  <c r="L70" i="36"/>
  <c r="L69" i="36"/>
  <c r="L68" i="36"/>
  <c r="L67" i="36"/>
  <c r="L40" i="36"/>
  <c r="L26" i="36"/>
  <c r="L23" i="36"/>
  <c r="L39" i="36"/>
  <c r="L60" i="36"/>
  <c r="O17" i="36"/>
  <c r="O54" i="36"/>
  <c r="O48" i="36"/>
  <c r="O46" i="36"/>
  <c r="O44" i="36"/>
  <c r="O174" i="36"/>
  <c r="O43" i="36"/>
  <c r="O211" i="36"/>
  <c r="L19" i="36"/>
  <c r="O206" i="36"/>
  <c r="O142" i="36"/>
  <c r="O190" i="36"/>
  <c r="O158" i="36"/>
  <c r="L63" i="36"/>
  <c r="O134" i="36"/>
  <c r="O227" i="36"/>
  <c r="L11" i="36"/>
  <c r="O235" i="36"/>
  <c r="O219" i="36"/>
  <c r="O222" i="36"/>
  <c r="O198" i="36"/>
  <c r="O182" i="36"/>
  <c r="O166" i="36"/>
  <c r="O150" i="36"/>
  <c r="L22" i="36"/>
  <c r="O132" i="36"/>
  <c r="O231" i="36"/>
  <c r="O223" i="36"/>
  <c r="O215" i="36"/>
  <c r="L27" i="36"/>
  <c r="L25" i="36"/>
  <c r="L38" i="36"/>
  <c r="L55" i="36"/>
  <c r="L49" i="36"/>
  <c r="L14" i="36"/>
  <c r="L12" i="36"/>
  <c r="L6" i="36"/>
  <c r="O230" i="36"/>
  <c r="O214" i="36"/>
  <c r="O202" i="36"/>
  <c r="O194" i="36"/>
  <c r="O186" i="36"/>
  <c r="O178" i="36"/>
  <c r="O170" i="36"/>
  <c r="O162" i="36"/>
  <c r="O154" i="36"/>
  <c r="O146" i="36"/>
  <c r="O138" i="36"/>
  <c r="O130" i="36"/>
  <c r="L59" i="36"/>
  <c r="L51" i="36"/>
  <c r="L42" i="36"/>
  <c r="L9" i="36"/>
  <c r="O234" i="36"/>
  <c r="O226" i="36"/>
  <c r="O218" i="36"/>
  <c r="O210" i="36"/>
  <c r="O204" i="36"/>
  <c r="O200" i="36"/>
  <c r="O196" i="36"/>
  <c r="O192" i="36"/>
  <c r="O188" i="36"/>
  <c r="O184" i="36"/>
  <c r="O180" i="36"/>
  <c r="O176" i="36"/>
  <c r="O172" i="36"/>
  <c r="O168" i="36"/>
  <c r="O164" i="36"/>
  <c r="O160" i="36"/>
  <c r="O156" i="36"/>
  <c r="O152" i="36"/>
  <c r="O148" i="36"/>
  <c r="O144" i="36"/>
  <c r="O140" i="36"/>
  <c r="O136" i="36"/>
  <c r="L64" i="36"/>
  <c r="L41" i="36"/>
  <c r="L61" i="36"/>
  <c r="L29" i="36"/>
  <c r="L28" i="36"/>
  <c r="L21" i="36"/>
  <c r="L37" i="36"/>
  <c r="L20" i="36"/>
  <c r="L15" i="36"/>
  <c r="L16" i="36"/>
  <c r="L18" i="36"/>
  <c r="L13" i="36"/>
  <c r="L32" i="36"/>
  <c r="L10" i="36"/>
  <c r="L31" i="36"/>
  <c r="L7" i="36"/>
  <c r="O229" i="36"/>
  <c r="O225" i="36"/>
  <c r="O221" i="36"/>
  <c r="O217" i="36"/>
  <c r="O213" i="36"/>
  <c r="O209" i="36"/>
  <c r="O205" i="36"/>
  <c r="O201" i="36"/>
  <c r="O197" i="36"/>
  <c r="O193" i="36"/>
  <c r="O189" i="36"/>
  <c r="O185" i="36"/>
  <c r="O181" i="36"/>
  <c r="O177" i="36"/>
  <c r="O173" i="36"/>
  <c r="O169" i="36"/>
  <c r="O165" i="36"/>
  <c r="O161" i="36"/>
  <c r="O157" i="36"/>
  <c r="O153" i="36"/>
  <c r="O149" i="36"/>
  <c r="O145" i="36"/>
  <c r="O141" i="36"/>
  <c r="O137" i="36"/>
  <c r="O133" i="36"/>
  <c r="O129" i="36"/>
  <c r="O207" i="36"/>
  <c r="O203" i="36"/>
  <c r="O199" i="36"/>
  <c r="O195" i="36"/>
  <c r="O191" i="36"/>
  <c r="O187" i="36"/>
  <c r="O183" i="36"/>
  <c r="O179" i="36"/>
  <c r="O175" i="36"/>
  <c r="O171" i="36"/>
  <c r="O167" i="36"/>
  <c r="O163" i="36"/>
  <c r="O159" i="36"/>
  <c r="O155" i="36"/>
  <c r="O151" i="36"/>
  <c r="O147" i="36"/>
  <c r="O143" i="36"/>
  <c r="O139" i="36"/>
  <c r="O135" i="36"/>
  <c r="O131" i="36"/>
  <c r="O128" i="36"/>
  <c r="O127" i="36"/>
  <c r="O126" i="36"/>
  <c r="O125" i="36"/>
  <c r="O124" i="36"/>
  <c r="O123" i="36"/>
  <c r="O122" i="36"/>
  <c r="O121" i="36"/>
  <c r="O120" i="36"/>
  <c r="O119" i="36"/>
  <c r="O118" i="36"/>
  <c r="O117" i="36"/>
  <c r="O116" i="36"/>
  <c r="O115" i="36"/>
  <c r="O114" i="36"/>
  <c r="O113" i="36"/>
  <c r="O112" i="36"/>
  <c r="O111" i="36"/>
  <c r="O110" i="36"/>
  <c r="O109" i="36"/>
  <c r="O108" i="36"/>
  <c r="O107" i="36"/>
  <c r="O106" i="36"/>
  <c r="O105" i="36"/>
  <c r="O104" i="36"/>
  <c r="O103" i="36"/>
  <c r="O102" i="36"/>
  <c r="O101" i="36"/>
  <c r="O100" i="36"/>
  <c r="O99" i="36"/>
  <c r="O98" i="36"/>
  <c r="O97" i="36"/>
  <c r="O96" i="36"/>
  <c r="O95" i="36"/>
  <c r="O94" i="36"/>
  <c r="O93" i="36"/>
  <c r="O92" i="36"/>
  <c r="O91" i="36"/>
  <c r="O90" i="36"/>
  <c r="O89" i="36"/>
  <c r="O88" i="36"/>
  <c r="O87" i="36"/>
  <c r="O86" i="36"/>
  <c r="O85" i="36"/>
  <c r="O84" i="36"/>
  <c r="O83" i="36"/>
  <c r="O82" i="36"/>
  <c r="O81" i="36"/>
  <c r="O80" i="36"/>
  <c r="O79" i="36"/>
  <c r="O78" i="36"/>
  <c r="O77" i="36"/>
  <c r="O76" i="36"/>
  <c r="O75" i="36"/>
  <c r="O74" i="36"/>
  <c r="O73" i="36"/>
  <c r="O72" i="36"/>
  <c r="O71" i="36"/>
  <c r="O66" i="36"/>
  <c r="O65" i="36"/>
  <c r="O62" i="36"/>
  <c r="O58" i="36"/>
  <c r="O57" i="36"/>
  <c r="O56" i="36"/>
  <c r="O35" i="36"/>
  <c r="O52" i="36"/>
  <c r="O53" i="36"/>
  <c r="O47" i="36"/>
  <c r="O50" i="36"/>
  <c r="O36" i="36"/>
  <c r="O33" i="36"/>
  <c r="O45" i="36"/>
  <c r="O30" i="36"/>
  <c r="O70" i="36"/>
  <c r="O69" i="36"/>
  <c r="O68" i="36"/>
  <c r="O67" i="36"/>
  <c r="O40" i="36"/>
  <c r="O26" i="36"/>
  <c r="O23" i="36"/>
  <c r="O39" i="36"/>
  <c r="O60" i="36"/>
  <c r="O64" i="36"/>
  <c r="O27" i="36"/>
  <c r="O41" i="36"/>
  <c r="O63" i="36"/>
  <c r="O61" i="36"/>
  <c r="O25" i="36"/>
  <c r="O29" i="36"/>
  <c r="O59" i="36"/>
  <c r="O28" i="36"/>
  <c r="O38" i="36"/>
  <c r="O21" i="36"/>
  <c r="O22" i="36"/>
  <c r="O37" i="36"/>
  <c r="O55" i="36"/>
  <c r="O20" i="36"/>
  <c r="O51" i="36"/>
  <c r="O15" i="36"/>
  <c r="O49" i="36"/>
  <c r="O16" i="36"/>
  <c r="O19" i="36"/>
  <c r="O18" i="36"/>
  <c r="O14" i="36"/>
  <c r="O13" i="36"/>
  <c r="O42" i="36"/>
  <c r="O32" i="36"/>
  <c r="O12" i="36"/>
  <c r="O10" i="36"/>
  <c r="O11" i="36"/>
  <c r="O31" i="36"/>
  <c r="O6" i="36"/>
  <c r="O7" i="36"/>
  <c r="O9" i="36"/>
  <c r="O8" i="36"/>
  <c r="O5" i="36"/>
  <c r="O4" i="36"/>
  <c r="O24" i="36"/>
  <c r="O236" i="36"/>
  <c r="O232" i="36"/>
  <c r="O228" i="36"/>
  <c r="O224" i="36"/>
  <c r="O220" i="36"/>
  <c r="O216" i="36"/>
  <c r="O212" i="36"/>
  <c r="O208" i="36"/>
  <c r="L4" i="36"/>
  <c r="O185" i="20"/>
  <c r="O181" i="20"/>
  <c r="O177" i="20"/>
  <c r="O173" i="20"/>
  <c r="O169" i="20"/>
  <c r="O165" i="20"/>
  <c r="O161" i="20"/>
  <c r="O157" i="20"/>
  <c r="O153" i="20"/>
  <c r="O149" i="20"/>
  <c r="O145" i="20"/>
  <c r="O141" i="20"/>
  <c r="O137" i="20"/>
  <c r="O133" i="20"/>
  <c r="O129" i="20"/>
  <c r="O125" i="20"/>
  <c r="O121" i="20"/>
  <c r="O117" i="20"/>
  <c r="O113" i="20"/>
  <c r="O109" i="20"/>
  <c r="O105" i="20"/>
  <c r="O101" i="20"/>
  <c r="O97" i="20"/>
  <c r="O93" i="20"/>
  <c r="O89" i="20"/>
  <c r="O85" i="20"/>
  <c r="O81" i="20"/>
  <c r="O77" i="20"/>
  <c r="O73" i="20"/>
  <c r="O69" i="20"/>
  <c r="O66" i="20"/>
  <c r="O62" i="20"/>
  <c r="O58" i="20"/>
  <c r="O54" i="20"/>
  <c r="O50" i="20"/>
  <c r="O46" i="20"/>
  <c r="O42" i="20"/>
  <c r="O38" i="20"/>
  <c r="O34" i="20"/>
  <c r="O30" i="20"/>
  <c r="O24" i="20"/>
  <c r="O20" i="20"/>
  <c r="L15" i="20"/>
  <c r="L13" i="20"/>
  <c r="L11" i="20"/>
  <c r="L9" i="20"/>
  <c r="L7" i="20"/>
  <c r="L5" i="20"/>
  <c r="L4" i="20"/>
  <c r="O98" i="39"/>
  <c r="O94" i="39"/>
  <c r="O88" i="39"/>
  <c r="O84" i="39"/>
  <c r="O80" i="39"/>
  <c r="O76" i="39"/>
  <c r="O72" i="39"/>
  <c r="O68" i="39"/>
  <c r="O64" i="39"/>
  <c r="O60" i="39"/>
  <c r="O56" i="39"/>
  <c r="O52" i="39"/>
  <c r="O48" i="39"/>
  <c r="O44" i="39"/>
  <c r="O40" i="39"/>
  <c r="O36" i="39"/>
  <c r="O32" i="39"/>
  <c r="O28" i="39"/>
  <c r="O24" i="39"/>
  <c r="O20" i="39"/>
  <c r="O16" i="39"/>
  <c r="O12" i="39"/>
  <c r="O8" i="39"/>
  <c r="O6" i="39"/>
  <c r="O4" i="39"/>
  <c r="O222" i="40"/>
  <c r="O218" i="40"/>
  <c r="O214" i="40"/>
  <c r="O210" i="40"/>
  <c r="O206" i="40"/>
  <c r="O202" i="40"/>
  <c r="O197" i="40"/>
  <c r="O193" i="40"/>
  <c r="O189" i="40"/>
  <c r="O185" i="40"/>
  <c r="O181" i="40"/>
  <c r="O177" i="40"/>
  <c r="O173" i="40"/>
  <c r="O169" i="40"/>
  <c r="O165" i="40"/>
  <c r="O161" i="40"/>
  <c r="O158" i="40"/>
  <c r="O150" i="40"/>
  <c r="O142" i="40"/>
  <c r="O134" i="40"/>
  <c r="O126" i="40"/>
  <c r="O118" i="40"/>
  <c r="O110" i="40"/>
  <c r="O102" i="40"/>
  <c r="O94" i="40"/>
  <c r="O86" i="40"/>
  <c r="O78" i="40"/>
  <c r="O70" i="40"/>
  <c r="O62" i="40"/>
  <c r="O54" i="40"/>
  <c r="O46" i="40"/>
  <c r="O38" i="40"/>
  <c r="O33" i="40"/>
  <c r="O29" i="40"/>
  <c r="O159" i="40"/>
  <c r="O151" i="40"/>
  <c r="O143" i="40"/>
  <c r="O135" i="40"/>
  <c r="O127" i="40"/>
  <c r="O119" i="40"/>
  <c r="O111" i="40"/>
  <c r="O103" i="40"/>
  <c r="O95" i="40"/>
  <c r="O87" i="40"/>
  <c r="O79" i="40"/>
  <c r="O71" i="40"/>
  <c r="O63" i="40"/>
  <c r="O55" i="40"/>
  <c r="O47" i="40"/>
  <c r="O230" i="40"/>
  <c r="L224" i="24"/>
  <c r="L220" i="24"/>
  <c r="L216" i="24"/>
  <c r="L212" i="24"/>
  <c r="L208" i="24"/>
  <c r="L207" i="24"/>
  <c r="L206" i="24"/>
  <c r="L205" i="24"/>
  <c r="L204" i="24"/>
  <c r="L203" i="24"/>
  <c r="L202" i="24"/>
  <c r="L201" i="24"/>
  <c r="L200" i="24"/>
  <c r="L199" i="24"/>
  <c r="L198" i="24"/>
  <c r="L197" i="24"/>
  <c r="L196" i="24"/>
  <c r="L195" i="24"/>
  <c r="L194" i="24"/>
  <c r="L193" i="24"/>
  <c r="L192" i="24"/>
  <c r="L191" i="24"/>
  <c r="L190" i="24"/>
  <c r="L189" i="24"/>
  <c r="L188" i="24"/>
  <c r="L187" i="24"/>
  <c r="L186" i="24"/>
  <c r="L185" i="24"/>
  <c r="L184" i="24"/>
  <c r="L183" i="24"/>
  <c r="L182" i="24"/>
  <c r="L181" i="24"/>
  <c r="L180" i="24"/>
  <c r="L179" i="24"/>
  <c r="L178" i="24"/>
  <c r="L177" i="24"/>
  <c r="L176" i="24"/>
  <c r="L175" i="24"/>
  <c r="L174" i="24"/>
  <c r="L173" i="24"/>
  <c r="L172" i="24"/>
  <c r="L171" i="24"/>
  <c r="L170" i="24"/>
  <c r="L169" i="24"/>
  <c r="L168" i="24"/>
  <c r="L167" i="24"/>
  <c r="L166" i="24"/>
  <c r="L165" i="24"/>
  <c r="L164" i="24"/>
  <c r="L163" i="24"/>
  <c r="L162" i="24"/>
  <c r="L161" i="24"/>
  <c r="L160" i="24"/>
  <c r="L159" i="24"/>
  <c r="L158" i="24"/>
  <c r="L157" i="24"/>
  <c r="L156" i="24"/>
  <c r="L155" i="24"/>
  <c r="L154" i="24"/>
  <c r="L153" i="24"/>
  <c r="L152" i="24"/>
  <c r="L151" i="24"/>
  <c r="L150" i="24"/>
  <c r="L149" i="24"/>
  <c r="L148" i="24"/>
  <c r="L147" i="24"/>
  <c r="L146" i="24"/>
  <c r="L145" i="24"/>
  <c r="L196" i="21"/>
  <c r="L194" i="21"/>
  <c r="L192" i="21"/>
  <c r="L190" i="21"/>
  <c r="L188" i="21"/>
  <c r="L186" i="21"/>
  <c r="L184" i="21"/>
  <c r="L182" i="21"/>
  <c r="L180" i="21"/>
  <c r="L178" i="21"/>
  <c r="L176" i="21"/>
  <c r="L174" i="21"/>
  <c r="L172" i="21"/>
  <c r="L170" i="21"/>
  <c r="L168" i="21"/>
  <c r="L166" i="21"/>
  <c r="L164" i="21"/>
  <c r="L162" i="21"/>
  <c r="L160" i="21"/>
  <c r="L158" i="21"/>
  <c r="L156" i="21"/>
  <c r="L154" i="21"/>
  <c r="L152" i="21"/>
  <c r="L150" i="21"/>
  <c r="L148" i="21"/>
  <c r="L146" i="21"/>
  <c r="L144" i="21"/>
  <c r="L142" i="21"/>
  <c r="L140" i="21"/>
  <c r="L138" i="21"/>
  <c r="L136" i="21"/>
  <c r="L134" i="21"/>
  <c r="L132" i="21"/>
  <c r="L130" i="21"/>
  <c r="L128" i="21"/>
  <c r="L126" i="21"/>
  <c r="L124" i="21"/>
  <c r="L122" i="21"/>
  <c r="L120" i="21"/>
  <c r="L118" i="21"/>
  <c r="L116" i="21"/>
  <c r="L114" i="21"/>
  <c r="L112" i="21"/>
  <c r="L110" i="21"/>
  <c r="L108" i="21"/>
  <c r="L106" i="21"/>
  <c r="L104" i="21"/>
  <c r="L102" i="21"/>
  <c r="L100" i="21"/>
  <c r="L98" i="21"/>
  <c r="L96" i="21"/>
  <c r="L94" i="21"/>
  <c r="L92" i="21"/>
  <c r="L90" i="21"/>
  <c r="L88" i="21"/>
  <c r="L86" i="21"/>
  <c r="L84" i="21"/>
  <c r="L82" i="21"/>
  <c r="L80" i="21"/>
  <c r="L78" i="21"/>
  <c r="L76" i="21"/>
  <c r="L74" i="21"/>
  <c r="L72" i="21"/>
  <c r="L70" i="21"/>
  <c r="L68" i="21"/>
  <c r="L66" i="21"/>
  <c r="L64" i="21"/>
  <c r="L62" i="21"/>
  <c r="L60" i="21"/>
  <c r="L58" i="21"/>
  <c r="L56" i="21"/>
  <c r="L54" i="21"/>
  <c r="L52" i="21"/>
  <c r="L50" i="21"/>
  <c r="L48" i="21"/>
  <c r="L46" i="21"/>
  <c r="L44" i="21"/>
  <c r="L42" i="21"/>
  <c r="L40" i="21"/>
  <c r="L38" i="21"/>
  <c r="L36" i="21"/>
  <c r="L34" i="21"/>
  <c r="L32" i="21"/>
  <c r="L30" i="21"/>
  <c r="L28" i="21"/>
  <c r="L26" i="21"/>
  <c r="L24" i="21"/>
  <c r="L22" i="21"/>
  <c r="L20" i="21"/>
  <c r="L18" i="21"/>
  <c r="L16" i="21"/>
  <c r="L14" i="21"/>
  <c r="O41" i="23"/>
  <c r="O40" i="23"/>
  <c r="O38" i="23"/>
  <c r="O36" i="23"/>
  <c r="O35" i="23"/>
  <c r="O22" i="23"/>
  <c r="O31" i="23"/>
  <c r="O29" i="23"/>
  <c r="O28" i="23"/>
  <c r="O20" i="23"/>
  <c r="O27" i="23"/>
  <c r="O14" i="23"/>
  <c r="O26" i="23"/>
  <c r="O5" i="23"/>
  <c r="O13" i="23"/>
  <c r="O11" i="23"/>
  <c r="O17" i="23"/>
  <c r="O8" i="23"/>
  <c r="O4" i="23"/>
  <c r="O226" i="38"/>
  <c r="O224" i="38"/>
  <c r="O222" i="38"/>
  <c r="O220" i="38"/>
  <c r="O218" i="38"/>
  <c r="O216" i="38"/>
  <c r="O214" i="38"/>
  <c r="O212" i="38"/>
  <c r="O210" i="38"/>
  <c r="O208" i="38"/>
  <c r="O206" i="38"/>
  <c r="O204" i="38"/>
  <c r="O202" i="38"/>
  <c r="O200" i="38"/>
  <c r="O198" i="38"/>
  <c r="O196" i="38"/>
  <c r="O194" i="38"/>
  <c r="O192" i="38"/>
  <c r="O190" i="38"/>
  <c r="O188" i="38"/>
  <c r="O186" i="38"/>
  <c r="O184" i="38"/>
  <c r="O182" i="38"/>
  <c r="O180" i="38"/>
  <c r="O178" i="38"/>
  <c r="O176" i="38"/>
  <c r="O174" i="38"/>
  <c r="L12" i="21"/>
  <c r="L10" i="21"/>
  <c r="L8" i="21"/>
  <c r="O223" i="23"/>
  <c r="O219" i="23"/>
  <c r="O215" i="23"/>
  <c r="O211" i="23"/>
  <c r="O207" i="23"/>
  <c r="O203" i="23"/>
  <c r="O199" i="23"/>
  <c r="O195" i="23"/>
  <c r="O191" i="23"/>
  <c r="O187" i="23"/>
  <c r="O183" i="23"/>
  <c r="O179" i="23"/>
  <c r="O175" i="23"/>
  <c r="O171" i="23"/>
  <c r="O167" i="23"/>
  <c r="O163" i="23"/>
  <c r="O159" i="23"/>
  <c r="O155" i="23"/>
  <c r="O151" i="23"/>
  <c r="O147" i="23"/>
  <c r="O143" i="23"/>
  <c r="O139" i="23"/>
  <c r="O135" i="23"/>
  <c r="O131" i="23"/>
  <c r="O127" i="23"/>
  <c r="O123" i="23"/>
  <c r="O119" i="23"/>
  <c r="O115" i="23"/>
  <c r="O111" i="23"/>
  <c r="O107" i="23"/>
  <c r="O103" i="23"/>
  <c r="O99" i="23"/>
  <c r="O95" i="23"/>
  <c r="O91" i="23"/>
  <c r="O87" i="23"/>
  <c r="O83" i="23"/>
  <c r="O79" i="23"/>
  <c r="O75" i="23"/>
  <c r="O71" i="23"/>
  <c r="O67" i="23"/>
  <c r="O63" i="23"/>
  <c r="O59" i="23"/>
  <c r="O55" i="23"/>
  <c r="O51" i="23"/>
  <c r="O47" i="23"/>
  <c r="O46" i="23"/>
  <c r="L168" i="38"/>
  <c r="L166" i="38"/>
  <c r="L164" i="38"/>
  <c r="L162" i="38"/>
  <c r="L160" i="38"/>
  <c r="L158" i="38"/>
  <c r="L156" i="38"/>
  <c r="L154" i="38"/>
  <c r="L152" i="38"/>
  <c r="L150" i="38"/>
  <c r="L148" i="38"/>
  <c r="L146" i="38"/>
  <c r="L144" i="38"/>
  <c r="L142" i="38"/>
  <c r="L140" i="38"/>
  <c r="L138" i="38"/>
  <c r="L136" i="38"/>
  <c r="L134" i="38"/>
  <c r="L132" i="38"/>
  <c r="L130" i="38"/>
  <c r="L128" i="38"/>
  <c r="L126" i="38"/>
  <c r="L124" i="38"/>
  <c r="L122" i="38"/>
  <c r="L120" i="38"/>
  <c r="L118" i="38"/>
  <c r="L116" i="38"/>
  <c r="L114" i="38"/>
  <c r="L112" i="38"/>
  <c r="L110" i="38"/>
  <c r="L108" i="38"/>
  <c r="L106" i="38"/>
  <c r="L104" i="38"/>
  <c r="L102" i="38"/>
  <c r="L100" i="38"/>
  <c r="L98" i="38"/>
  <c r="L96" i="38"/>
  <c r="L94" i="38"/>
  <c r="L92" i="38"/>
  <c r="L90" i="38"/>
  <c r="L88" i="38"/>
  <c r="L86" i="38"/>
  <c r="L84" i="38"/>
  <c r="L82" i="38"/>
  <c r="L80" i="38"/>
  <c r="L78" i="38"/>
  <c r="L76" i="38"/>
  <c r="L74" i="38"/>
  <c r="L72" i="38"/>
  <c r="L70" i="38"/>
  <c r="L68" i="38"/>
  <c r="L66" i="38"/>
  <c r="L64" i="38"/>
  <c r="L62" i="38"/>
  <c r="L60" i="38"/>
  <c r="L58" i="38"/>
  <c r="L56" i="38"/>
  <c r="L54" i="38"/>
  <c r="L52" i="38"/>
  <c r="L50" i="38"/>
  <c r="L48" i="38"/>
  <c r="L46" i="38"/>
  <c r="L44" i="38"/>
  <c r="L42" i="38"/>
  <c r="L40" i="38"/>
  <c r="L38" i="38"/>
  <c r="L36" i="38"/>
  <c r="L34" i="38"/>
  <c r="L32" i="38"/>
  <c r="L30" i="38"/>
  <c r="L26" i="38"/>
  <c r="L23" i="38"/>
  <c r="L27" i="38"/>
  <c r="L21" i="38"/>
  <c r="L14" i="38"/>
  <c r="L20" i="38"/>
  <c r="L19" i="38"/>
  <c r="L22" i="38"/>
  <c r="L17" i="38"/>
  <c r="L11" i="38"/>
  <c r="L9" i="38"/>
  <c r="L172" i="38"/>
  <c r="L171" i="38"/>
  <c r="L170" i="38"/>
  <c r="L169" i="38"/>
  <c r="L167" i="38"/>
  <c r="L165" i="38"/>
  <c r="L163" i="38"/>
  <c r="L161" i="38"/>
  <c r="L159" i="38"/>
  <c r="L157" i="38"/>
  <c r="L155" i="38"/>
  <c r="L153" i="38"/>
  <c r="L151" i="38"/>
  <c r="L149" i="38"/>
  <c r="L147" i="38"/>
  <c r="L145" i="38"/>
  <c r="L143" i="38"/>
  <c r="L141" i="38"/>
  <c r="L139" i="38"/>
  <c r="L137" i="38"/>
  <c r="L135" i="38"/>
  <c r="L133" i="38"/>
  <c r="L131" i="38"/>
  <c r="L129" i="38"/>
  <c r="L127" i="38"/>
  <c r="L125" i="38"/>
  <c r="L123" i="38"/>
  <c r="L121" i="38"/>
  <c r="L119" i="38"/>
  <c r="L117" i="38"/>
  <c r="L115" i="38"/>
  <c r="L113" i="38"/>
  <c r="L111" i="38"/>
  <c r="L109" i="38"/>
  <c r="L107" i="38"/>
  <c r="L105" i="38"/>
  <c r="L103" i="38"/>
  <c r="L101" i="38"/>
  <c r="L99" i="38"/>
  <c r="L97" i="38"/>
  <c r="L95" i="38"/>
  <c r="L93" i="38"/>
  <c r="L91" i="38"/>
  <c r="L89" i="38"/>
  <c r="L87" i="38"/>
  <c r="L85" i="38"/>
  <c r="L83" i="38"/>
  <c r="L81" i="38"/>
  <c r="L79" i="38"/>
  <c r="L77" i="38"/>
  <c r="L75" i="38"/>
  <c r="L73" i="38"/>
  <c r="L71" i="38"/>
  <c r="L69" i="38"/>
  <c r="L67" i="38"/>
  <c r="L65" i="38"/>
  <c r="L63" i="38"/>
  <c r="L61" i="38"/>
  <c r="L59" i="38"/>
  <c r="L57" i="38"/>
  <c r="L55" i="38"/>
  <c r="L53" i="38"/>
  <c r="L51" i="38"/>
  <c r="L49" i="38"/>
  <c r="L47" i="38"/>
  <c r="L45" i="38"/>
  <c r="L43" i="38"/>
  <c r="L41" i="38"/>
  <c r="L39" i="38"/>
  <c r="L37" i="38"/>
  <c r="L35" i="38"/>
  <c r="L33" i="38"/>
  <c r="L31" i="38"/>
  <c r="L29" i="38"/>
  <c r="L28" i="38"/>
  <c r="L18" i="38"/>
  <c r="L25" i="38"/>
  <c r="L24" i="38"/>
  <c r="L10" i="38"/>
  <c r="L12" i="38"/>
  <c r="L16" i="38"/>
  <c r="L15" i="38"/>
  <c r="L13" i="38"/>
  <c r="L8" i="38"/>
  <c r="L7" i="38"/>
  <c r="L6" i="38"/>
  <c r="L4" i="38"/>
  <c r="L5" i="38"/>
  <c r="L214" i="38"/>
  <c r="L210" i="38"/>
  <c r="L206" i="38"/>
  <c r="L202" i="38"/>
  <c r="L198" i="38"/>
  <c r="L194" i="38"/>
  <c r="L190" i="38"/>
  <c r="L186" i="38"/>
  <c r="L182" i="38"/>
  <c r="L178" i="38"/>
  <c r="O168" i="38"/>
  <c r="O164" i="38"/>
  <c r="O160" i="38"/>
  <c r="O156" i="38"/>
  <c r="O152" i="38"/>
  <c r="O148" i="38"/>
  <c r="O144" i="38"/>
  <c r="O140" i="38"/>
  <c r="O136" i="38"/>
  <c r="O132" i="38"/>
  <c r="O128" i="38"/>
  <c r="O124" i="38"/>
  <c r="O120" i="38"/>
  <c r="O116" i="38"/>
  <c r="O112" i="38"/>
  <c r="O108" i="38"/>
  <c r="O104" i="38"/>
  <c r="O100" i="38"/>
  <c r="O96" i="38"/>
  <c r="O92" i="38"/>
  <c r="O88" i="38"/>
  <c r="O84" i="38"/>
  <c r="O80" i="38"/>
  <c r="O76" i="38"/>
  <c r="O72" i="38"/>
  <c r="O68" i="38"/>
  <c r="O64" i="38"/>
  <c r="O60" i="38"/>
  <c r="O56" i="38"/>
  <c r="O52" i="38"/>
  <c r="O48" i="38"/>
  <c r="O44" i="38"/>
  <c r="O40" i="38"/>
  <c r="O36" i="38"/>
  <c r="O32" i="38"/>
  <c r="O26" i="38"/>
  <c r="O27" i="38"/>
  <c r="O14" i="38"/>
  <c r="O19" i="38"/>
  <c r="O17" i="38"/>
  <c r="O224" i="23"/>
  <c r="O220" i="23"/>
  <c r="O216" i="23"/>
  <c r="O212" i="23"/>
  <c r="O208" i="23"/>
  <c r="O204" i="23"/>
  <c r="O200" i="23"/>
  <c r="O196" i="23"/>
  <c r="O192" i="23"/>
  <c r="O188" i="23"/>
  <c r="O184" i="23"/>
  <c r="O180" i="23"/>
  <c r="O176" i="23"/>
  <c r="O172" i="23"/>
  <c r="O168" i="23"/>
  <c r="O164" i="23"/>
  <c r="O160" i="23"/>
  <c r="O156" i="23"/>
  <c r="O152" i="23"/>
  <c r="O148" i="23"/>
  <c r="O144" i="23"/>
  <c r="O140" i="23"/>
  <c r="O136" i="23"/>
  <c r="O132" i="23"/>
  <c r="O128" i="23"/>
  <c r="O124" i="23"/>
  <c r="O120" i="23"/>
  <c r="O116" i="23"/>
  <c r="O112" i="23"/>
  <c r="O108" i="23"/>
  <c r="O104" i="23"/>
  <c r="O100" i="23"/>
  <c r="O96" i="23"/>
  <c r="O92" i="23"/>
  <c r="O88" i="23"/>
  <c r="O84" i="23"/>
  <c r="O80" i="23"/>
  <c r="O76" i="23"/>
  <c r="O72" i="23"/>
  <c r="O68" i="23"/>
  <c r="O64" i="23"/>
  <c r="O60" i="23"/>
  <c r="O56" i="23"/>
  <c r="O52" i="23"/>
  <c r="O48" i="23"/>
  <c r="O25" i="23"/>
  <c r="O226" i="23"/>
  <c r="L228" i="38"/>
  <c r="L226" i="38"/>
  <c r="L224" i="38"/>
  <c r="L222" i="38"/>
  <c r="L220" i="38"/>
  <c r="L218" i="38"/>
  <c r="L215" i="38"/>
  <c r="L211" i="38"/>
  <c r="L207" i="38"/>
  <c r="L203" i="38"/>
  <c r="L199" i="38"/>
  <c r="L195" i="38"/>
  <c r="L191" i="38"/>
  <c r="L187" i="38"/>
  <c r="L183" i="38"/>
  <c r="L179" i="38"/>
  <c r="L175" i="38"/>
  <c r="L173" i="38"/>
  <c r="O170" i="38"/>
  <c r="O167" i="38"/>
  <c r="O163" i="38"/>
  <c r="O159" i="38"/>
  <c r="O155" i="38"/>
  <c r="O151" i="38"/>
  <c r="O147" i="38"/>
  <c r="O143" i="38"/>
  <c r="O139" i="38"/>
  <c r="O135" i="38"/>
  <c r="O131" i="38"/>
  <c r="O127" i="38"/>
  <c r="O123" i="38"/>
  <c r="O119" i="38"/>
  <c r="O115" i="38"/>
  <c r="O111" i="38"/>
  <c r="O107" i="38"/>
  <c r="O103" i="38"/>
  <c r="O99" i="38"/>
  <c r="O95" i="38"/>
  <c r="O91" i="38"/>
  <c r="O87" i="38"/>
  <c r="O83" i="38"/>
  <c r="O79" i="38"/>
  <c r="O75" i="38"/>
  <c r="O71" i="38"/>
  <c r="O67" i="38"/>
  <c r="O63" i="38"/>
  <c r="O59" i="38"/>
  <c r="O55" i="38"/>
  <c r="O51" i="38"/>
  <c r="O47" i="38"/>
  <c r="O43" i="38"/>
  <c r="O39" i="38"/>
  <c r="O35" i="38"/>
  <c r="O31" i="38"/>
  <c r="O18" i="38"/>
  <c r="O24" i="38"/>
  <c r="O12" i="38"/>
  <c r="O15" i="38"/>
  <c r="O8" i="38"/>
  <c r="O183" i="20"/>
  <c r="O179" i="20"/>
  <c r="O175" i="20"/>
  <c r="O171" i="20"/>
  <c r="O167" i="20"/>
  <c r="O163" i="20"/>
  <c r="O159" i="20"/>
  <c r="O155" i="20"/>
  <c r="O151" i="20"/>
  <c r="O147" i="20"/>
  <c r="O143" i="20"/>
  <c r="O139" i="20"/>
  <c r="O135" i="20"/>
  <c r="O131" i="20"/>
  <c r="O127" i="20"/>
  <c r="O123" i="20"/>
  <c r="O119" i="20"/>
  <c r="O115" i="20"/>
  <c r="O111" i="20"/>
  <c r="O107" i="20"/>
  <c r="O103" i="20"/>
  <c r="O99" i="20"/>
  <c r="O95" i="20"/>
  <c r="O91" i="20"/>
  <c r="O87" i="20"/>
  <c r="O83" i="20"/>
  <c r="O79" i="20"/>
  <c r="O75" i="20"/>
  <c r="O71" i="20"/>
  <c r="O67" i="20"/>
  <c r="O64" i="20"/>
  <c r="O60" i="20"/>
  <c r="O56" i="20"/>
  <c r="O52" i="20"/>
  <c r="O48" i="20"/>
  <c r="O44" i="20"/>
  <c r="O40" i="20"/>
  <c r="O36" i="20"/>
  <c r="O32" i="20"/>
  <c r="O28" i="20"/>
  <c r="O26" i="20"/>
  <c r="O22" i="20"/>
  <c r="O16" i="20"/>
  <c r="L16" i="20"/>
  <c r="L14" i="20"/>
  <c r="L12" i="20"/>
  <c r="L10" i="20"/>
  <c r="L8" i="20"/>
  <c r="L6" i="20"/>
  <c r="O96" i="39"/>
  <c r="O92" i="39"/>
  <c r="O90" i="39"/>
  <c r="O86" i="39"/>
  <c r="O82" i="39"/>
  <c r="O78" i="39"/>
  <c r="O74" i="39"/>
  <c r="O70" i="39"/>
  <c r="O66" i="39"/>
  <c r="O62" i="39"/>
  <c r="O58" i="39"/>
  <c r="O54" i="39"/>
  <c r="O50" i="39"/>
  <c r="O46" i="39"/>
  <c r="O42" i="39"/>
  <c r="O38" i="39"/>
  <c r="O34" i="39"/>
  <c r="O30" i="39"/>
  <c r="O26" i="39"/>
  <c r="O22" i="39"/>
  <c r="O18" i="39"/>
  <c r="O14" i="39"/>
  <c r="O10" i="39"/>
  <c r="O224" i="40"/>
  <c r="O220" i="40"/>
  <c r="O216" i="40"/>
  <c r="O212" i="40"/>
  <c r="O208" i="40"/>
  <c r="O204" i="40"/>
  <c r="O199" i="40"/>
  <c r="O195" i="40"/>
  <c r="O191" i="40"/>
  <c r="O187" i="40"/>
  <c r="O183" i="40"/>
  <c r="O179" i="40"/>
  <c r="O175" i="40"/>
  <c r="O171" i="40"/>
  <c r="O167" i="40"/>
  <c r="O163" i="40"/>
  <c r="O200" i="40"/>
  <c r="O154" i="40"/>
  <c r="O146" i="40"/>
  <c r="O138" i="40"/>
  <c r="O130" i="40"/>
  <c r="O122" i="40"/>
  <c r="O114" i="40"/>
  <c r="O106" i="40"/>
  <c r="O98" i="40"/>
  <c r="O90" i="40"/>
  <c r="O82" i="40"/>
  <c r="O74" i="40"/>
  <c r="O66" i="40"/>
  <c r="O58" i="40"/>
  <c r="O50" i="40"/>
  <c r="O42" i="40"/>
  <c r="O35" i="40"/>
  <c r="O31" i="40"/>
  <c r="O27" i="40"/>
  <c r="O155" i="40"/>
  <c r="O147" i="40"/>
  <c r="O139" i="40"/>
  <c r="O131" i="40"/>
  <c r="O123" i="40"/>
  <c r="O115" i="40"/>
  <c r="O107" i="40"/>
  <c r="O99" i="40"/>
  <c r="O91" i="40"/>
  <c r="O83" i="40"/>
  <c r="O75" i="40"/>
  <c r="O67" i="40"/>
  <c r="O59" i="40"/>
  <c r="O51" i="40"/>
  <c r="O43" i="40"/>
  <c r="O39" i="40"/>
  <c r="L226" i="24"/>
  <c r="L222" i="24"/>
  <c r="L218" i="24"/>
  <c r="L214" i="24"/>
  <c r="O229" i="20"/>
  <c r="O228" i="20"/>
  <c r="O227" i="20"/>
  <c r="O226" i="20"/>
  <c r="O225" i="20"/>
  <c r="O224" i="20"/>
  <c r="O223" i="20"/>
  <c r="O222" i="20"/>
  <c r="O221" i="20"/>
  <c r="O220" i="20"/>
  <c r="O219" i="20"/>
  <c r="O218" i="20"/>
  <c r="O217" i="20"/>
  <c r="O216" i="20"/>
  <c r="O215" i="20"/>
  <c r="O214" i="20"/>
  <c r="O213" i="20"/>
  <c r="O212" i="20"/>
  <c r="O211" i="20"/>
  <c r="O210" i="20"/>
  <c r="O209" i="20"/>
  <c r="O208" i="20"/>
  <c r="O207" i="20"/>
  <c r="O206" i="20"/>
  <c r="O205" i="20"/>
  <c r="O204" i="20"/>
  <c r="O203" i="20"/>
  <c r="O202" i="20"/>
  <c r="O201" i="20"/>
  <c r="O200" i="20"/>
  <c r="O199" i="20"/>
  <c r="O198" i="20"/>
  <c r="O197" i="20"/>
  <c r="O196" i="20"/>
  <c r="O195" i="20"/>
  <c r="O194" i="20"/>
  <c r="O193" i="20"/>
  <c r="O192" i="20"/>
  <c r="O191" i="20"/>
  <c r="O190" i="20"/>
  <c r="O189" i="20"/>
  <c r="O188" i="20"/>
  <c r="O186" i="20"/>
  <c r="O184" i="20"/>
  <c r="O182" i="20"/>
  <c r="O180" i="20"/>
  <c r="O178" i="20"/>
  <c r="O176" i="20"/>
  <c r="O174" i="20"/>
  <c r="O172" i="20"/>
  <c r="O170" i="20"/>
  <c r="O168" i="20"/>
  <c r="O166" i="20"/>
  <c r="O164" i="20"/>
  <c r="O162" i="20"/>
  <c r="O160" i="20"/>
  <c r="O158" i="20"/>
  <c r="O156" i="20"/>
  <c r="O154" i="20"/>
  <c r="O152" i="20"/>
  <c r="O150" i="20"/>
  <c r="O148" i="20"/>
  <c r="O146" i="20"/>
  <c r="O144" i="20"/>
  <c r="O142" i="20"/>
  <c r="O140" i="20"/>
  <c r="O138" i="20"/>
  <c r="O136" i="20"/>
  <c r="O134" i="20"/>
  <c r="O132" i="20"/>
  <c r="O130" i="20"/>
  <c r="O128" i="20"/>
  <c r="O126" i="20"/>
  <c r="O124" i="20"/>
  <c r="O122" i="20"/>
  <c r="O120" i="20"/>
  <c r="O118" i="20"/>
  <c r="O116" i="20"/>
  <c r="O114" i="20"/>
  <c r="O112" i="20"/>
  <c r="O110" i="20"/>
  <c r="O108" i="20"/>
  <c r="O106" i="20"/>
  <c r="O104" i="20"/>
  <c r="O102" i="20"/>
  <c r="O100" i="20"/>
  <c r="O98" i="20"/>
  <c r="O96" i="20"/>
  <c r="O94" i="20"/>
  <c r="O92" i="20"/>
  <c r="O90" i="20"/>
  <c r="O88" i="20"/>
  <c r="O86" i="20"/>
  <c r="O84" i="20"/>
  <c r="O82" i="20"/>
  <c r="O80" i="20"/>
  <c r="O78" i="20"/>
  <c r="O76" i="20"/>
  <c r="O74" i="20"/>
  <c r="O72" i="20"/>
  <c r="O70" i="20"/>
  <c r="O68" i="20"/>
  <c r="O65" i="20"/>
  <c r="O63" i="20"/>
  <c r="O61" i="20"/>
  <c r="O59" i="20"/>
  <c r="O57" i="20"/>
  <c r="O55" i="20"/>
  <c r="O53" i="20"/>
  <c r="O51" i="20"/>
  <c r="O49" i="20"/>
  <c r="O47" i="20"/>
  <c r="O45" i="20"/>
  <c r="O43" i="20"/>
  <c r="O41" i="20"/>
  <c r="O39" i="20"/>
  <c r="O37" i="20"/>
  <c r="O35" i="20"/>
  <c r="O33" i="20"/>
  <c r="O31" i="20"/>
  <c r="O29" i="20"/>
  <c r="O27" i="20"/>
  <c r="O25" i="20"/>
  <c r="O23" i="20"/>
  <c r="O21" i="20"/>
  <c r="O19" i="20"/>
  <c r="O17" i="20"/>
  <c r="O230" i="39"/>
  <c r="O15" i="20"/>
  <c r="O14" i="20"/>
  <c r="O13" i="20"/>
  <c r="O12" i="20"/>
  <c r="O11" i="20"/>
  <c r="O10" i="20"/>
  <c r="O9" i="20"/>
  <c r="O8" i="20"/>
  <c r="O7" i="20"/>
  <c r="O6" i="20"/>
  <c r="O5" i="20"/>
  <c r="O230" i="20"/>
  <c r="O4" i="20"/>
  <c r="O229" i="39"/>
  <c r="O227" i="39"/>
  <c r="O225" i="39"/>
  <c r="O223" i="39"/>
  <c r="O221" i="39"/>
  <c r="O219" i="39"/>
  <c r="O217" i="39"/>
  <c r="O215" i="39"/>
  <c r="O213" i="39"/>
  <c r="O211" i="39"/>
  <c r="O209" i="39"/>
  <c r="O207" i="39"/>
  <c r="O205" i="39"/>
  <c r="O203" i="39"/>
  <c r="O201" i="39"/>
  <c r="O199" i="39"/>
  <c r="O197" i="39"/>
  <c r="O195" i="39"/>
  <c r="O193" i="39"/>
  <c r="O191" i="39"/>
  <c r="O189" i="39"/>
  <c r="O187" i="39"/>
  <c r="O185" i="39"/>
  <c r="O183" i="39"/>
  <c r="O181" i="39"/>
  <c r="O179" i="39"/>
  <c r="O177" i="39"/>
  <c r="O175" i="39"/>
  <c r="O173" i="39"/>
  <c r="O171" i="39"/>
  <c r="O169" i="39"/>
  <c r="O167" i="39"/>
  <c r="O165" i="39"/>
  <c r="O163" i="39"/>
  <c r="O161" i="39"/>
  <c r="O159" i="39"/>
  <c r="O157" i="39"/>
  <c r="O155" i="39"/>
  <c r="O153" i="39"/>
  <c r="O151" i="39"/>
  <c r="O149" i="39"/>
  <c r="O147" i="39"/>
  <c r="O145" i="39"/>
  <c r="O143" i="39"/>
  <c r="O141" i="39"/>
  <c r="O139" i="39"/>
  <c r="O137" i="39"/>
  <c r="O135" i="39"/>
  <c r="O133" i="39"/>
  <c r="O131" i="39"/>
  <c r="O129" i="39"/>
  <c r="O127" i="39"/>
  <c r="O125" i="39"/>
  <c r="O123" i="39"/>
  <c r="O121" i="39"/>
  <c r="O119" i="39"/>
  <c r="O117" i="39"/>
  <c r="O115" i="39"/>
  <c r="O113" i="39"/>
  <c r="O111" i="39"/>
  <c r="O109" i="39"/>
  <c r="O107" i="39"/>
  <c r="O105" i="39"/>
  <c r="O103" i="39"/>
  <c r="O101" i="39"/>
  <c r="O99" i="39"/>
  <c r="O97" i="39"/>
  <c r="O95" i="39"/>
  <c r="O93" i="39"/>
  <c r="O91" i="39"/>
  <c r="O89" i="39"/>
  <c r="O87" i="39"/>
  <c r="O85" i="39"/>
  <c r="O83" i="39"/>
  <c r="O81" i="39"/>
  <c r="O79" i="39"/>
  <c r="O77" i="39"/>
  <c r="O75" i="39"/>
  <c r="O73" i="39"/>
  <c r="O71" i="39"/>
  <c r="O69" i="39"/>
  <c r="O67" i="39"/>
  <c r="O65" i="39"/>
  <c r="O63" i="39"/>
  <c r="O61" i="39"/>
  <c r="O59" i="39"/>
  <c r="O57" i="39"/>
  <c r="O55" i="39"/>
  <c r="O53" i="39"/>
  <c r="O51" i="39"/>
  <c r="O49" i="39"/>
  <c r="O47" i="39"/>
  <c r="O45" i="39"/>
  <c r="O43" i="39"/>
  <c r="O41" i="39"/>
  <c r="O39" i="39"/>
  <c r="O37" i="39"/>
  <c r="O35" i="39"/>
  <c r="O33" i="39"/>
  <c r="O31" i="39"/>
  <c r="O29" i="39"/>
  <c r="O27" i="39"/>
  <c r="O25" i="39"/>
  <c r="O23" i="39"/>
  <c r="O21" i="39"/>
  <c r="O19" i="39"/>
  <c r="O17" i="39"/>
  <c r="O15" i="39"/>
  <c r="O13" i="39"/>
  <c r="O11" i="39"/>
  <c r="O9" i="39"/>
  <c r="O7" i="39"/>
  <c r="O5" i="39"/>
  <c r="O229" i="40"/>
  <c r="O227" i="40"/>
  <c r="O225" i="40"/>
  <c r="O223" i="40"/>
  <c r="O221" i="40"/>
  <c r="O219" i="40"/>
  <c r="O217" i="40"/>
  <c r="O215" i="40"/>
  <c r="O213" i="40"/>
  <c r="O211" i="40"/>
  <c r="O209" i="40"/>
  <c r="O207" i="40"/>
  <c r="O205" i="40"/>
  <c r="O203" i="40"/>
  <c r="O201" i="40"/>
  <c r="O198" i="40"/>
  <c r="O196" i="40"/>
  <c r="O194" i="40"/>
  <c r="O192" i="40"/>
  <c r="O190" i="40"/>
  <c r="O188" i="40"/>
  <c r="O186" i="40"/>
  <c r="O184" i="40"/>
  <c r="O182" i="40"/>
  <c r="O180" i="40"/>
  <c r="O178" i="40"/>
  <c r="O176" i="40"/>
  <c r="O174" i="40"/>
  <c r="O172" i="40"/>
  <c r="O170" i="40"/>
  <c r="O168" i="40"/>
  <c r="O166" i="40"/>
  <c r="O164" i="40"/>
  <c r="O162" i="40"/>
  <c r="O160" i="40"/>
  <c r="O26" i="40"/>
  <c r="O25" i="40"/>
  <c r="O24" i="40"/>
  <c r="O23" i="40"/>
  <c r="O22" i="40"/>
  <c r="O21" i="40"/>
  <c r="O20" i="40"/>
  <c r="O16" i="40"/>
  <c r="O18" i="40"/>
  <c r="O17" i="40"/>
  <c r="O15" i="40"/>
  <c r="O11" i="40"/>
  <c r="O19" i="40"/>
  <c r="O14" i="40"/>
  <c r="O12" i="40"/>
  <c r="O9" i="40"/>
  <c r="O10" i="40"/>
  <c r="O13" i="40"/>
  <c r="O7" i="40"/>
  <c r="O8" i="40"/>
  <c r="O6" i="40"/>
  <c r="O5" i="40"/>
  <c r="O4" i="40"/>
  <c r="O156" i="40"/>
  <c r="O152" i="40"/>
  <c r="O148" i="40"/>
  <c r="O144" i="40"/>
  <c r="O140" i="40"/>
  <c r="O136" i="40"/>
  <c r="O132" i="40"/>
  <c r="O128" i="40"/>
  <c r="O124" i="40"/>
  <c r="O120" i="40"/>
  <c r="O116" i="40"/>
  <c r="O112" i="40"/>
  <c r="O108" i="40"/>
  <c r="O104" i="40"/>
  <c r="O100" i="40"/>
  <c r="O96" i="40"/>
  <c r="O92" i="40"/>
  <c r="O88" i="40"/>
  <c r="O84" i="40"/>
  <c r="O80" i="40"/>
  <c r="O76" i="40"/>
  <c r="O72" i="40"/>
  <c r="O68" i="40"/>
  <c r="O64" i="40"/>
  <c r="O60" i="40"/>
  <c r="O56" i="40"/>
  <c r="O52" i="40"/>
  <c r="O48" i="40"/>
  <c r="O44" i="40"/>
  <c r="O40" i="40"/>
  <c r="O36" i="40"/>
  <c r="O34" i="40"/>
  <c r="O32" i="40"/>
  <c r="O30" i="40"/>
  <c r="O28" i="40"/>
  <c r="L15" i="40"/>
  <c r="L19" i="40"/>
  <c r="L12" i="40"/>
  <c r="L10" i="40"/>
  <c r="L7" i="40"/>
  <c r="L6" i="40"/>
  <c r="L4" i="40"/>
  <c r="O157" i="40"/>
  <c r="O153" i="40"/>
  <c r="O149" i="40"/>
  <c r="O145" i="40"/>
  <c r="O141" i="40"/>
  <c r="O137" i="40"/>
  <c r="O133" i="40"/>
  <c r="O129" i="40"/>
  <c r="O125" i="40"/>
  <c r="O121" i="40"/>
  <c r="O117" i="40"/>
  <c r="O113" i="40"/>
  <c r="O109" i="40"/>
  <c r="O105" i="40"/>
  <c r="O101" i="40"/>
  <c r="O97" i="40"/>
  <c r="O93" i="40"/>
  <c r="O89" i="40"/>
  <c r="O85" i="40"/>
  <c r="O81" i="40"/>
  <c r="O77" i="40"/>
  <c r="O73" i="40"/>
  <c r="O69" i="40"/>
  <c r="O65" i="40"/>
  <c r="O61" i="40"/>
  <c r="O57" i="40"/>
  <c r="O53" i="40"/>
  <c r="O49" i="40"/>
  <c r="O45" i="40"/>
  <c r="O41" i="40"/>
  <c r="O37" i="40"/>
  <c r="L229" i="24"/>
  <c r="L227" i="24"/>
  <c r="L225" i="24"/>
  <c r="L223" i="24"/>
  <c r="L221" i="24"/>
  <c r="L219" i="24"/>
  <c r="L217" i="24"/>
  <c r="L215" i="24"/>
  <c r="L213" i="24"/>
  <c r="L211" i="24"/>
  <c r="O77" i="24"/>
  <c r="O75" i="24"/>
  <c r="O73" i="24"/>
  <c r="O71" i="24"/>
  <c r="O69" i="24"/>
  <c r="O67" i="24"/>
  <c r="O65" i="24"/>
  <c r="O63" i="24"/>
  <c r="O61" i="24"/>
  <c r="O59" i="24"/>
  <c r="O57" i="24"/>
  <c r="O55" i="24"/>
  <c r="O53" i="24"/>
  <c r="O51" i="24"/>
  <c r="O49" i="24"/>
  <c r="O47" i="24"/>
  <c r="O45" i="24"/>
  <c r="O43" i="24"/>
  <c r="O41" i="24"/>
  <c r="O39" i="24"/>
  <c r="O37" i="24"/>
  <c r="O35" i="24"/>
  <c r="O33" i="24"/>
  <c r="O31" i="24"/>
  <c r="O29" i="24"/>
  <c r="O27" i="24"/>
  <c r="O25" i="24"/>
  <c r="O23" i="24"/>
  <c r="O21" i="24"/>
  <c r="O19" i="24"/>
  <c r="O17" i="24"/>
  <c r="O15" i="24"/>
  <c r="O13" i="24"/>
  <c r="O11" i="24"/>
  <c r="O9" i="24"/>
  <c r="O8" i="24"/>
  <c r="O5" i="24"/>
  <c r="O230" i="24"/>
  <c r="O228" i="24"/>
  <c r="O226" i="24"/>
  <c r="O224" i="24"/>
  <c r="O222" i="24"/>
  <c r="O220" i="24"/>
  <c r="O218" i="24"/>
  <c r="O216" i="24"/>
  <c r="O214" i="24"/>
  <c r="O212" i="24"/>
  <c r="L210" i="24"/>
  <c r="L143" i="24"/>
  <c r="L142" i="24"/>
  <c r="L141" i="24"/>
  <c r="L140" i="24"/>
  <c r="L139" i="24"/>
  <c r="L138" i="24"/>
  <c r="L137" i="24"/>
  <c r="L136" i="24"/>
  <c r="L135" i="24"/>
  <c r="L134" i="24"/>
  <c r="L133" i="24"/>
  <c r="L132" i="24"/>
  <c r="L131" i="24"/>
  <c r="L130" i="24"/>
  <c r="L129" i="24"/>
  <c r="L128" i="24"/>
  <c r="L127" i="24"/>
  <c r="L126" i="24"/>
  <c r="L125" i="24"/>
  <c r="L124" i="24"/>
  <c r="L123" i="24"/>
  <c r="L122" i="24"/>
  <c r="L121" i="24"/>
  <c r="L120" i="24"/>
  <c r="L119" i="24"/>
  <c r="L118" i="24"/>
  <c r="L117" i="24"/>
  <c r="L116" i="24"/>
  <c r="L115" i="24"/>
  <c r="L114" i="24"/>
  <c r="L113" i="24"/>
  <c r="L112" i="24"/>
  <c r="L111" i="24"/>
  <c r="L110" i="24"/>
  <c r="L109" i="24"/>
  <c r="L108" i="24"/>
  <c r="L107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7" i="24"/>
  <c r="L8" i="24"/>
  <c r="L6" i="24"/>
  <c r="L5" i="24"/>
  <c r="L4" i="24"/>
  <c r="L229" i="21"/>
  <c r="L227" i="21"/>
  <c r="L225" i="21"/>
  <c r="L223" i="21"/>
  <c r="L221" i="21"/>
  <c r="L219" i="21"/>
  <c r="L217" i="21"/>
  <c r="L215" i="21"/>
  <c r="L213" i="21"/>
  <c r="L211" i="21"/>
  <c r="L209" i="21"/>
  <c r="L207" i="21"/>
  <c r="L205" i="21"/>
  <c r="L203" i="21"/>
  <c r="L201" i="21"/>
  <c r="L199" i="21"/>
  <c r="L197" i="21"/>
  <c r="L195" i="21"/>
  <c r="L193" i="21"/>
  <c r="L191" i="21"/>
  <c r="L189" i="21"/>
  <c r="L187" i="21"/>
  <c r="L185" i="21"/>
  <c r="L183" i="21"/>
  <c r="L181" i="21"/>
  <c r="L179" i="21"/>
  <c r="L177" i="21"/>
  <c r="L175" i="21"/>
  <c r="L173" i="21"/>
  <c r="L171" i="21"/>
  <c r="L169" i="21"/>
  <c r="L167" i="21"/>
  <c r="L165" i="21"/>
  <c r="L163" i="21"/>
  <c r="L161" i="21"/>
  <c r="L159" i="21"/>
  <c r="L157" i="21"/>
  <c r="L155" i="21"/>
  <c r="L153" i="21"/>
  <c r="L151" i="21"/>
  <c r="L149" i="21"/>
  <c r="L147" i="21"/>
  <c r="L145" i="21"/>
  <c r="L143" i="21"/>
  <c r="L141" i="21"/>
  <c r="L139" i="21"/>
  <c r="L137" i="21"/>
  <c r="L135" i="21"/>
  <c r="L133" i="21"/>
  <c r="L131" i="21"/>
  <c r="L129" i="21"/>
  <c r="L127" i="21"/>
  <c r="L125" i="21"/>
  <c r="L123" i="21"/>
  <c r="L121" i="21"/>
  <c r="L119" i="21"/>
  <c r="L117" i="21"/>
  <c r="L115" i="21"/>
  <c r="L113" i="21"/>
  <c r="L111" i="21"/>
  <c r="L109" i="21"/>
  <c r="L107" i="21"/>
  <c r="L105" i="21"/>
  <c r="L103" i="21"/>
  <c r="L101" i="21"/>
  <c r="L99" i="21"/>
  <c r="L97" i="21"/>
  <c r="L95" i="21"/>
  <c r="L93" i="21"/>
  <c r="L91" i="21"/>
  <c r="L89" i="21"/>
  <c r="L87" i="21"/>
  <c r="L85" i="21"/>
  <c r="L83" i="21"/>
  <c r="L81" i="21"/>
  <c r="L79" i="21"/>
  <c r="L77" i="21"/>
  <c r="L75" i="21"/>
  <c r="L73" i="21"/>
  <c r="L71" i="21"/>
  <c r="L69" i="21"/>
  <c r="L67" i="21"/>
  <c r="L65" i="21"/>
  <c r="L63" i="21"/>
  <c r="L61" i="21"/>
  <c r="L59" i="21"/>
  <c r="L57" i="21"/>
  <c r="L55" i="21"/>
  <c r="L53" i="21"/>
  <c r="L51" i="21"/>
  <c r="L49" i="21"/>
  <c r="L47" i="21"/>
  <c r="L45" i="21"/>
  <c r="L43" i="21"/>
  <c r="L41" i="21"/>
  <c r="L39" i="21"/>
  <c r="L37" i="21"/>
  <c r="L35" i="21"/>
  <c r="L33" i="21"/>
  <c r="L31" i="21"/>
  <c r="L29" i="21"/>
  <c r="L27" i="21"/>
  <c r="L25" i="21"/>
  <c r="L23" i="21"/>
  <c r="L21" i="21"/>
  <c r="L19" i="21"/>
  <c r="L17" i="21"/>
  <c r="L15" i="21"/>
  <c r="L13" i="21"/>
  <c r="O44" i="23"/>
  <c r="O42" i="23"/>
  <c r="O39" i="23"/>
  <c r="O24" i="23"/>
  <c r="O23" i="23"/>
  <c r="O33" i="23"/>
  <c r="O32" i="23"/>
  <c r="O30" i="23"/>
  <c r="O18" i="23"/>
  <c r="O21" i="23"/>
  <c r="O19" i="23"/>
  <c r="O12" i="23"/>
  <c r="O16" i="23"/>
  <c r="O15" i="23"/>
  <c r="O10" i="23"/>
  <c r="O9" i="23"/>
  <c r="O7" i="23"/>
  <c r="O6" i="23"/>
  <c r="O229" i="38"/>
  <c r="O227" i="38"/>
  <c r="O225" i="38"/>
  <c r="O223" i="38"/>
  <c r="O221" i="38"/>
  <c r="O219" i="38"/>
  <c r="O217" i="38"/>
  <c r="O215" i="38"/>
  <c r="O213" i="38"/>
  <c r="O211" i="38"/>
  <c r="O209" i="38"/>
  <c r="O207" i="38"/>
  <c r="O205" i="38"/>
  <c r="O203" i="38"/>
  <c r="O201" i="38"/>
  <c r="O199" i="38"/>
  <c r="O197" i="38"/>
  <c r="O195" i="38"/>
  <c r="O193" i="38"/>
  <c r="O191" i="38"/>
  <c r="O189" i="38"/>
  <c r="O187" i="38"/>
  <c r="O185" i="38"/>
  <c r="O183" i="38"/>
  <c r="O181" i="38"/>
  <c r="O179" i="38"/>
  <c r="O177" i="38"/>
  <c r="O175" i="38"/>
  <c r="O173" i="38"/>
  <c r="L5" i="21"/>
  <c r="O225" i="23"/>
  <c r="O221" i="23"/>
  <c r="O217" i="23"/>
  <c r="O213" i="23"/>
  <c r="O209" i="23"/>
  <c r="O205" i="23"/>
  <c r="O201" i="23"/>
  <c r="O197" i="23"/>
  <c r="O193" i="23"/>
  <c r="O189" i="23"/>
  <c r="O185" i="23"/>
  <c r="O181" i="23"/>
  <c r="O177" i="23"/>
  <c r="O173" i="23"/>
  <c r="O169" i="23"/>
  <c r="O165" i="23"/>
  <c r="O161" i="23"/>
  <c r="O157" i="23"/>
  <c r="O153" i="23"/>
  <c r="O149" i="23"/>
  <c r="O145" i="23"/>
  <c r="O141" i="23"/>
  <c r="O137" i="23"/>
  <c r="O133" i="23"/>
  <c r="O129" i="23"/>
  <c r="O125" i="23"/>
  <c r="O121" i="23"/>
  <c r="O117" i="23"/>
  <c r="O113" i="23"/>
  <c r="O109" i="23"/>
  <c r="O105" i="23"/>
  <c r="O101" i="23"/>
  <c r="O97" i="23"/>
  <c r="O93" i="23"/>
  <c r="O89" i="23"/>
  <c r="O85" i="23"/>
  <c r="O81" i="23"/>
  <c r="O77" i="23"/>
  <c r="O73" i="23"/>
  <c r="O69" i="23"/>
  <c r="O65" i="23"/>
  <c r="O61" i="23"/>
  <c r="O57" i="23"/>
  <c r="O53" i="23"/>
  <c r="O49" i="23"/>
  <c r="O34" i="23"/>
  <c r="O172" i="38"/>
  <c r="L217" i="38"/>
  <c r="L212" i="38"/>
  <c r="L208" i="38"/>
  <c r="L204" i="38"/>
  <c r="L200" i="38"/>
  <c r="L196" i="38"/>
  <c r="L192" i="38"/>
  <c r="L188" i="38"/>
  <c r="L184" i="38"/>
  <c r="L180" i="38"/>
  <c r="L176" i="38"/>
  <c r="O166" i="38"/>
  <c r="O162" i="38"/>
  <c r="O158" i="38"/>
  <c r="O154" i="38"/>
  <c r="O150" i="38"/>
  <c r="O146" i="38"/>
  <c r="O142" i="38"/>
  <c r="O138" i="38"/>
  <c r="O134" i="38"/>
  <c r="O130" i="38"/>
  <c r="O126" i="38"/>
  <c r="O122" i="38"/>
  <c r="O118" i="38"/>
  <c r="O114" i="38"/>
  <c r="O110" i="38"/>
  <c r="O106" i="38"/>
  <c r="O102" i="38"/>
  <c r="O98" i="38"/>
  <c r="O94" i="38"/>
  <c r="O90" i="38"/>
  <c r="O86" i="38"/>
  <c r="O82" i="38"/>
  <c r="O78" i="38"/>
  <c r="O74" i="38"/>
  <c r="O70" i="38"/>
  <c r="O66" i="38"/>
  <c r="O62" i="38"/>
  <c r="O58" i="38"/>
  <c r="O54" i="38"/>
  <c r="O50" i="38"/>
  <c r="O46" i="38"/>
  <c r="O42" i="38"/>
  <c r="O38" i="38"/>
  <c r="O34" i="38"/>
  <c r="O30" i="38"/>
  <c r="O23" i="38"/>
  <c r="O21" i="38"/>
  <c r="O20" i="38"/>
  <c r="O22" i="38"/>
  <c r="O11" i="38"/>
  <c r="O7" i="38"/>
  <c r="L11" i="21"/>
  <c r="L9" i="21"/>
  <c r="L7" i="21"/>
  <c r="L6" i="21"/>
  <c r="O222" i="23"/>
  <c r="O218" i="23"/>
  <c r="O214" i="23"/>
  <c r="O210" i="23"/>
  <c r="O206" i="23"/>
  <c r="O202" i="23"/>
  <c r="O198" i="23"/>
  <c r="O194" i="23"/>
  <c r="O190" i="23"/>
  <c r="O186" i="23"/>
  <c r="O182" i="23"/>
  <c r="O178" i="23"/>
  <c r="O174" i="23"/>
  <c r="O170" i="23"/>
  <c r="O166" i="23"/>
  <c r="O162" i="23"/>
  <c r="O158" i="23"/>
  <c r="O154" i="23"/>
  <c r="O150" i="23"/>
  <c r="O146" i="23"/>
  <c r="O142" i="23"/>
  <c r="O138" i="23"/>
  <c r="O134" i="23"/>
  <c r="O130" i="23"/>
  <c r="O126" i="23"/>
  <c r="O122" i="23"/>
  <c r="O118" i="23"/>
  <c r="O114" i="23"/>
  <c r="O110" i="23"/>
  <c r="O106" i="23"/>
  <c r="O102" i="23"/>
  <c r="O98" i="23"/>
  <c r="O94" i="23"/>
  <c r="O90" i="23"/>
  <c r="O86" i="23"/>
  <c r="O82" i="23"/>
  <c r="O78" i="23"/>
  <c r="O74" i="23"/>
  <c r="O70" i="23"/>
  <c r="O66" i="23"/>
  <c r="O62" i="23"/>
  <c r="O58" i="23"/>
  <c r="O54" i="23"/>
  <c r="O50" i="23"/>
  <c r="O37" i="23"/>
  <c r="O45" i="23"/>
  <c r="L229" i="38"/>
  <c r="L227" i="38"/>
  <c r="L225" i="38"/>
  <c r="L223" i="38"/>
  <c r="L221" i="38"/>
  <c r="L219" i="38"/>
  <c r="L216" i="38"/>
  <c r="L213" i="38"/>
  <c r="L209" i="38"/>
  <c r="L205" i="38"/>
  <c r="L201" i="38"/>
  <c r="L197" i="38"/>
  <c r="L193" i="38"/>
  <c r="L189" i="38"/>
  <c r="L185" i="38"/>
  <c r="L181" i="38"/>
  <c r="L177" i="38"/>
  <c r="L174" i="38"/>
  <c r="O171" i="38"/>
  <c r="O169" i="38"/>
  <c r="O165" i="38"/>
  <c r="O161" i="38"/>
  <c r="O157" i="38"/>
  <c r="O153" i="38"/>
  <c r="O149" i="38"/>
  <c r="O145" i="38"/>
  <c r="O141" i="38"/>
  <c r="O137" i="38"/>
  <c r="O133" i="38"/>
  <c r="O129" i="38"/>
  <c r="O125" i="38"/>
  <c r="O121" i="38"/>
  <c r="O117" i="38"/>
  <c r="O113" i="38"/>
  <c r="O109" i="38"/>
  <c r="O105" i="38"/>
  <c r="O101" i="38"/>
  <c r="O97" i="38"/>
  <c r="O93" i="38"/>
  <c r="O89" i="38"/>
  <c r="O85" i="38"/>
  <c r="O81" i="38"/>
  <c r="O77" i="38"/>
  <c r="O73" i="38"/>
  <c r="O69" i="38"/>
  <c r="O65" i="38"/>
  <c r="O61" i="38"/>
  <c r="O57" i="38"/>
  <c r="O53" i="38"/>
  <c r="O49" i="38"/>
  <c r="O45" i="38"/>
  <c r="O41" i="38"/>
  <c r="O37" i="38"/>
  <c r="O33" i="38"/>
  <c r="O29" i="38"/>
  <c r="O28" i="38"/>
  <c r="O25" i="38"/>
  <c r="O10" i="38"/>
  <c r="O16" i="38"/>
  <c r="O13" i="38"/>
  <c r="O6" i="38"/>
  <c r="O5" i="38"/>
</calcChain>
</file>

<file path=xl/sharedStrings.xml><?xml version="1.0" encoding="utf-8"?>
<sst xmlns="http://schemas.openxmlformats.org/spreadsheetml/2006/main" count="1213" uniqueCount="443">
  <si>
    <t>Under 17 Boys</t>
  </si>
  <si>
    <t>Name</t>
  </si>
  <si>
    <t>Prov.</t>
  </si>
  <si>
    <t>IJC</t>
  </si>
  <si>
    <t>UJO</t>
  </si>
  <si>
    <t>MJO</t>
  </si>
  <si>
    <t>CJO</t>
  </si>
  <si>
    <t>IJNC</t>
  </si>
  <si>
    <t>Challenger</t>
  </si>
  <si>
    <t>Total</t>
  </si>
  <si>
    <t>Column1</t>
  </si>
  <si>
    <t>Rank</t>
  </si>
  <si>
    <t>20% Carry</t>
  </si>
  <si>
    <t>20% Carry2</t>
  </si>
  <si>
    <t>Column3</t>
  </si>
  <si>
    <t>Column4</t>
  </si>
  <si>
    <t xml:space="preserve">Ryan    Farrell      </t>
  </si>
  <si>
    <t>L</t>
  </si>
  <si>
    <t>E</t>
  </si>
  <si>
    <t xml:space="preserve">Zak    Wilson    </t>
  </si>
  <si>
    <t>U</t>
  </si>
  <si>
    <t>Tom Davis</t>
  </si>
  <si>
    <t>Ryan McConkey</t>
  </si>
  <si>
    <t>Li ShiZhao</t>
  </si>
  <si>
    <t>Conor Mullally</t>
  </si>
  <si>
    <t>Colm Murphy</t>
  </si>
  <si>
    <t>M</t>
  </si>
  <si>
    <t>Alan Walsh</t>
  </si>
  <si>
    <t>Evin McGovern</t>
  </si>
  <si>
    <t>Brian Dunleavy</t>
  </si>
  <si>
    <t>C</t>
  </si>
  <si>
    <t>Geoffrey O'Connor</t>
  </si>
  <si>
    <t>Eric Shekleton</t>
  </si>
  <si>
    <t>Luke Dempsey</t>
  </si>
  <si>
    <t>James Joyce</t>
  </si>
  <si>
    <t>Kris Foster</t>
  </si>
  <si>
    <t>Oisin O'Rourke</t>
  </si>
  <si>
    <t>Conor Gallagher</t>
  </si>
  <si>
    <t>Donie Mullally</t>
  </si>
  <si>
    <t>Ciaran Kelly</t>
  </si>
  <si>
    <t>Dylan Scott</t>
  </si>
  <si>
    <t>Andrew Campbell</t>
  </si>
  <si>
    <t>Charlie Fitzgerald</t>
  </si>
  <si>
    <t>Dylan Grace</t>
  </si>
  <si>
    <t>James Barry</t>
  </si>
  <si>
    <t>Barry O'Toole</t>
  </si>
  <si>
    <t>Sam Hardiman</t>
  </si>
  <si>
    <t>Tim Dempsey</t>
  </si>
  <si>
    <t>James Kelly</t>
  </si>
  <si>
    <t>Eddie Ditchburn</t>
  </si>
  <si>
    <t>Brian Kelleher</t>
  </si>
  <si>
    <t>Dawid Mucka</t>
  </si>
  <si>
    <t>Iain Dick</t>
  </si>
  <si>
    <t>Martin Williams</t>
  </si>
  <si>
    <t>Adam Wallace</t>
  </si>
  <si>
    <t>Jack Costello</t>
  </si>
  <si>
    <t>Sam Totterdell</t>
  </si>
  <si>
    <t>Thomas Becher</t>
  </si>
  <si>
    <t>Conor Merriman</t>
  </si>
  <si>
    <t>Harry McGoldrick</t>
  </si>
  <si>
    <t>Martin-Edward Ditchburn</t>
  </si>
  <si>
    <t>Tadhg Downey</t>
  </si>
  <si>
    <t>Conor Leahy</t>
  </si>
  <si>
    <t>Darragh Condon</t>
  </si>
  <si>
    <t>Jack O'Brien</t>
  </si>
  <si>
    <t>Kevin McCabe</t>
  </si>
  <si>
    <t>Lorka O'Hannrachain</t>
  </si>
  <si>
    <t>Louis Murphy</t>
  </si>
  <si>
    <t>Niall O'Driscoll</t>
  </si>
  <si>
    <t>Vladislav Chucklev</t>
  </si>
  <si>
    <t>Scott Jestin</t>
  </si>
  <si>
    <t>David O'Connor</t>
  </si>
  <si>
    <t>Boys' Under-18 Munster</t>
  </si>
  <si>
    <t>Club</t>
  </si>
  <si>
    <t>Class</t>
  </si>
  <si>
    <t>Kin</t>
  </si>
  <si>
    <t>Ball</t>
  </si>
  <si>
    <t>UCC</t>
  </si>
  <si>
    <t>Column2</t>
  </si>
  <si>
    <t>Discard</t>
  </si>
  <si>
    <t>Total2</t>
  </si>
  <si>
    <t>Rank2</t>
  </si>
  <si>
    <t>BAL</t>
  </si>
  <si>
    <t>Erik Olsson</t>
  </si>
  <si>
    <t>Adam Buckley</t>
  </si>
  <si>
    <t>Nick MacLeod</t>
  </si>
  <si>
    <t>SOU</t>
  </si>
  <si>
    <t>Sean Leisk</t>
  </si>
  <si>
    <t>LEE</t>
  </si>
  <si>
    <t>Donnagh Griffin</t>
  </si>
  <si>
    <t>Marcus Heinen</t>
  </si>
  <si>
    <t>TRA</t>
  </si>
  <si>
    <t>Isaac Leahy</t>
  </si>
  <si>
    <t>Cian Ross</t>
  </si>
  <si>
    <t>Ben Loughnane</t>
  </si>
  <si>
    <t>Paul O'Brien</t>
  </si>
  <si>
    <t>Conor O'Sullivan</t>
  </si>
  <si>
    <t>David Manning</t>
  </si>
  <si>
    <t>Rory Griffin</t>
  </si>
  <si>
    <t>Darragh Ruddy</t>
  </si>
  <si>
    <t>KIL</t>
  </si>
  <si>
    <t>Under 14 Boys</t>
  </si>
  <si>
    <t>Prov</t>
  </si>
  <si>
    <t>Owen Cathcart</t>
  </si>
  <si>
    <t>Ghenadie Isac</t>
  </si>
  <si>
    <t>Adam Barr</t>
  </si>
  <si>
    <t>Usaamah Hussain</t>
  </si>
  <si>
    <t>Paddy Vaughan</t>
  </si>
  <si>
    <t>Thomas Early</t>
  </si>
  <si>
    <t>Conor Nugent</t>
  </si>
  <si>
    <t>James Magrath</t>
  </si>
  <si>
    <t>James Doyle</t>
  </si>
  <si>
    <t>Zak Earley</t>
  </si>
  <si>
    <t>Tomas Becher</t>
  </si>
  <si>
    <t>Niall Brown</t>
  </si>
  <si>
    <t>Aditya Subramani</t>
  </si>
  <si>
    <t>Evan McCool</t>
  </si>
  <si>
    <t>Jack Dick</t>
  </si>
  <si>
    <t>Joe Proudfoot</t>
  </si>
  <si>
    <t>Kristijonas Dapkus</t>
  </si>
  <si>
    <t>Danny Mc Kenna</t>
  </si>
  <si>
    <t>Paul Costello</t>
  </si>
  <si>
    <t>Eric Felle</t>
  </si>
  <si>
    <t>Eanna Fields</t>
  </si>
  <si>
    <t>Ralph Lacap</t>
  </si>
  <si>
    <t>Rank3</t>
  </si>
  <si>
    <t>Victor Lopez</t>
  </si>
  <si>
    <t>Harry Bolger</t>
  </si>
  <si>
    <t>Under 12 Boys</t>
  </si>
  <si>
    <t>Ethan Duffy</t>
  </si>
  <si>
    <t>Alex Mc Govern</t>
  </si>
  <si>
    <t>Thomas Joyce</t>
  </si>
  <si>
    <t>John Gallagher</t>
  </si>
  <si>
    <t>David Taylor</t>
  </si>
  <si>
    <t xml:space="preserve">Adam Dunne </t>
  </si>
  <si>
    <t>Conor O'Callaghan</t>
  </si>
  <si>
    <t>Calum Coert</t>
  </si>
  <si>
    <t>Tommy Nguyen</t>
  </si>
  <si>
    <t>Conor Smith</t>
  </si>
  <si>
    <t>Matthew Cherry</t>
  </si>
  <si>
    <t>Matthew Mc Climonds</t>
  </si>
  <si>
    <t>Jason Zhang</t>
  </si>
  <si>
    <t>William Hou</t>
  </si>
  <si>
    <t>Joshua Murdock</t>
  </si>
  <si>
    <t>Philip Montgomery</t>
  </si>
  <si>
    <t>Matthew McClimonds</t>
  </si>
  <si>
    <t>Richard Thompson</t>
  </si>
  <si>
    <t>Conor Caffery</t>
  </si>
  <si>
    <t>Conor Farrelly</t>
  </si>
  <si>
    <t>Oran Caffery</t>
  </si>
  <si>
    <t>Remigiusz Ryzanowski</t>
  </si>
  <si>
    <t>Ciaran O'Reilly</t>
  </si>
  <si>
    <t>Steven Fitzsimons</t>
  </si>
  <si>
    <t>Sean Loughnane</t>
  </si>
  <si>
    <t>Benjamin Lynch</t>
  </si>
  <si>
    <t>Jamie Shaw</t>
  </si>
  <si>
    <t>BEE</t>
  </si>
  <si>
    <t>Thuy Linh Cashman</t>
  </si>
  <si>
    <t>Zofia Wawrzyniak</t>
  </si>
  <si>
    <t>Silke Heinen</t>
  </si>
  <si>
    <t>Nora O'Sullivan</t>
  </si>
  <si>
    <t>Julia Pikus</t>
  </si>
  <si>
    <t xml:space="preserve">Thi Ly Cashman </t>
  </si>
  <si>
    <t>Under 17 Girls</t>
  </si>
  <si>
    <t>Chloe O'Halloran</t>
  </si>
  <si>
    <t>Katie McGlone</t>
  </si>
  <si>
    <t>Hannah Lynch-Dawson</t>
  </si>
  <si>
    <t>Emma Ludlow</t>
  </si>
  <si>
    <t>Erin Thompson</t>
  </si>
  <si>
    <t>Rebecca Finn</t>
  </si>
  <si>
    <t>Kerry O'Mahony</t>
  </si>
  <si>
    <t>Kate Whelan</t>
  </si>
  <si>
    <t>Shelly Tobin</t>
  </si>
  <si>
    <t>Meadhbh Slattery</t>
  </si>
  <si>
    <t>Amanda Taylor</t>
  </si>
  <si>
    <t>Orla Timlin</t>
  </si>
  <si>
    <t>Mair Kelly</t>
  </si>
  <si>
    <t>Amy-Lou Hayes</t>
  </si>
  <si>
    <t>Marie Williams</t>
  </si>
  <si>
    <t>Emma McSorley</t>
  </si>
  <si>
    <t>Devon Brady</t>
  </si>
  <si>
    <t>Elayna McGlone</t>
  </si>
  <si>
    <t>Laura Finn</t>
  </si>
  <si>
    <t>Lynn O'Shea</t>
  </si>
  <si>
    <t>Nga Nguyen</t>
  </si>
  <si>
    <t>Rachel Scott</t>
  </si>
  <si>
    <t>Eng</t>
  </si>
  <si>
    <t>Claire Heller</t>
  </si>
  <si>
    <t>Erin Prendergast</t>
  </si>
  <si>
    <t>Yasmine Barry</t>
  </si>
  <si>
    <t>Cherith Mc Bride</t>
  </si>
  <si>
    <t>Leanne Delaney</t>
  </si>
  <si>
    <t>Elizabeth Cathcart</t>
  </si>
  <si>
    <t>Grainne O'Rourke</t>
  </si>
  <si>
    <t>Brielle Brady</t>
  </si>
  <si>
    <t>Thi Ly Cashman</t>
  </si>
  <si>
    <t>Isabelle O'Sullivan</t>
  </si>
  <si>
    <t>Under 14 Girls</t>
  </si>
  <si>
    <t>Claire Handcock</t>
  </si>
  <si>
    <t>Ciara O'Toole</t>
  </si>
  <si>
    <t>Jessie Hayes</t>
  </si>
  <si>
    <t>Jackie Xue</t>
  </si>
  <si>
    <t>Erin Pyper</t>
  </si>
  <si>
    <t>Tiegan O'Connor</t>
  </si>
  <si>
    <t>Megan Carson</t>
  </si>
  <si>
    <t>Lydia McConkey</t>
  </si>
  <si>
    <t>Mia O'Rahilly-Egan</t>
  </si>
  <si>
    <t>Sarah O'Connor</t>
  </si>
  <si>
    <t>Justynne Fabian</t>
  </si>
  <si>
    <t>Sophie Kenny</t>
  </si>
  <si>
    <t>Jaylinn Arnos</t>
  </si>
  <si>
    <t>Under 12 Girls</t>
  </si>
  <si>
    <t>Natashya Barry</t>
  </si>
  <si>
    <t>Lucy Craig</t>
  </si>
  <si>
    <t>Nicole Scott</t>
  </si>
  <si>
    <t>Emma Kee</t>
  </si>
  <si>
    <t>Amna Mandal</t>
  </si>
  <si>
    <t>Julia Becherova</t>
  </si>
  <si>
    <t>Elvie Mc Adoo</t>
  </si>
  <si>
    <t>Hanna Proudfoot</t>
  </si>
  <si>
    <t>Katie Hawthorne</t>
  </si>
  <si>
    <t>Rebecca Keating</t>
  </si>
  <si>
    <t>Lauren Deegan</t>
  </si>
  <si>
    <t>Hannah Condon</t>
  </si>
  <si>
    <t>Lauren Mathews</t>
  </si>
  <si>
    <t>Name2</t>
  </si>
  <si>
    <t>Senior Rankings Munster</t>
  </si>
  <si>
    <t>Daniel Mozberger</t>
  </si>
  <si>
    <t>Philip Shaw</t>
  </si>
  <si>
    <t xml:space="preserve">Sylwester Hajdul </t>
  </si>
  <si>
    <t>Kevin O'Keeffe</t>
  </si>
  <si>
    <t>Ciarán O'Donoghue</t>
  </si>
  <si>
    <t>Shane O'Connor</t>
  </si>
  <si>
    <t xml:space="preserve">Silke Heinen </t>
  </si>
  <si>
    <t xml:space="preserve">Zofia Wawrzyniak </t>
  </si>
  <si>
    <t>Sylvain Baudlot</t>
  </si>
  <si>
    <t xml:space="preserve">Brian Kelleher </t>
  </si>
  <si>
    <t>Jeremy Wrenn</t>
  </si>
  <si>
    <t>Conor O Callaghan</t>
  </si>
  <si>
    <t>Carlos Gil Mossotti</t>
  </si>
  <si>
    <t>Kevin O'Brien</t>
  </si>
  <si>
    <t>Saulius Kyprius</t>
  </si>
  <si>
    <t>MID</t>
  </si>
  <si>
    <t>Jennifer O Sullivan</t>
  </si>
  <si>
    <t>Juilia Pikus</t>
  </si>
  <si>
    <t>Gary Mahoney</t>
  </si>
  <si>
    <t>Maciek Zaczec</t>
  </si>
  <si>
    <t>Mathew Collins</t>
  </si>
  <si>
    <t>Carlos Cavacas</t>
  </si>
  <si>
    <t>Peter Claro</t>
  </si>
  <si>
    <t>Joseph Claro</t>
  </si>
  <si>
    <t>Ben Peerdeman</t>
  </si>
  <si>
    <t>Liam Hayes</t>
  </si>
  <si>
    <t>WES</t>
  </si>
  <si>
    <t>Catherine Harnedy</t>
  </si>
  <si>
    <t>Margie Hadden</t>
  </si>
  <si>
    <t>Alex Van Dik</t>
  </si>
  <si>
    <t>Vets Ranking Munster</t>
  </si>
  <si>
    <t>Sylwester Hajdul</t>
  </si>
  <si>
    <t>Saulius Kuprys</t>
  </si>
  <si>
    <t>John Barry</t>
  </si>
  <si>
    <t>Joe Hegarty</t>
  </si>
  <si>
    <t>Patrick Sweeney</t>
  </si>
  <si>
    <t>Aoife Kelly</t>
  </si>
  <si>
    <t>Gary Sorensen</t>
  </si>
  <si>
    <t>Niamh MCCafferky</t>
  </si>
  <si>
    <t>Aaron Daly</t>
  </si>
  <si>
    <t>Craig Cleary</t>
  </si>
  <si>
    <t>Sadhbyn Ni Laoire</t>
  </si>
  <si>
    <t>Matthew Ryan</t>
  </si>
  <si>
    <t>Paul Fitzgerald</t>
  </si>
  <si>
    <t>Connor Moynihan</t>
  </si>
  <si>
    <t>Patricia Groarke</t>
  </si>
  <si>
    <t>U21 Ranking Munster</t>
  </si>
  <si>
    <t>Equals formula</t>
  </si>
  <si>
    <t>Position</t>
  </si>
  <si>
    <t>Points</t>
  </si>
  <si>
    <t>= what ?</t>
  </si>
  <si>
    <t>Sou</t>
  </si>
  <si>
    <t>West Cork</t>
  </si>
  <si>
    <t>Lee</t>
  </si>
  <si>
    <t>Bal</t>
  </si>
  <si>
    <t>Kelly, James</t>
  </si>
  <si>
    <t>Ahl, Alexander</t>
  </si>
  <si>
    <t>Leeside</t>
  </si>
  <si>
    <t>Barry, James</t>
  </si>
  <si>
    <t>Kinneigh</t>
  </si>
  <si>
    <t>O'Callaghan, Conor</t>
  </si>
  <si>
    <t>South Coast</t>
  </si>
  <si>
    <t>O'Driscoll, Niall</t>
  </si>
  <si>
    <t>Buckley, Adam</t>
  </si>
  <si>
    <t>Tralee</t>
  </si>
  <si>
    <t>Boyd, Darragh</t>
  </si>
  <si>
    <t>Leahy, Conor</t>
  </si>
  <si>
    <t>Ballincollig</t>
  </si>
  <si>
    <t>Browne, Kevin</t>
  </si>
  <si>
    <t>Lucey, Shang</t>
  </si>
  <si>
    <t>Benson, Sam</t>
  </si>
  <si>
    <t>Herberich, Oisin</t>
  </si>
  <si>
    <t>Murphy, Sam</t>
  </si>
  <si>
    <t>Jefferys, William</t>
  </si>
  <si>
    <t>Harrington, Auryn</t>
  </si>
  <si>
    <t>Benedikt Hirner</t>
  </si>
  <si>
    <t>Mantas Franckeitis</t>
  </si>
  <si>
    <t>Nick koval</t>
  </si>
  <si>
    <t>Conor O' Sullivan</t>
  </si>
  <si>
    <t>Nick Chan</t>
  </si>
  <si>
    <t>John Mansfield</t>
  </si>
  <si>
    <t>Allana O' Flynn</t>
  </si>
  <si>
    <t>Adarsh Bhat</t>
  </si>
  <si>
    <t>Shelley Tobin</t>
  </si>
  <si>
    <t>Theo Rosenthal</t>
  </si>
  <si>
    <t>Mingx Ming</t>
  </si>
  <si>
    <t>Sean Hayes</t>
  </si>
  <si>
    <t>Johhny Wu</t>
  </si>
  <si>
    <t>David O' Connor</t>
  </si>
  <si>
    <t>Matthew Collins</t>
  </si>
  <si>
    <t>Seán Hayes</t>
  </si>
  <si>
    <t>Connor O' Sullivan</t>
  </si>
  <si>
    <t>Seán Leisk</t>
  </si>
  <si>
    <t>Matthew Browne</t>
  </si>
  <si>
    <t>KILL</t>
  </si>
  <si>
    <t>Johhny Lu</t>
  </si>
  <si>
    <t>Jack Healy</t>
  </si>
  <si>
    <t>Isabelle O' Sullivan</t>
  </si>
  <si>
    <t>Alanna O' Flynn</t>
  </si>
  <si>
    <t>Seán Loughnane</t>
  </si>
  <si>
    <t>Rory O' Brien</t>
  </si>
  <si>
    <t>Jack McCrohan</t>
  </si>
  <si>
    <t>KILLarney</t>
  </si>
  <si>
    <t>Rory Mc Donell</t>
  </si>
  <si>
    <t>Darragh O' Brien</t>
  </si>
  <si>
    <t>Eoin Carroll</t>
  </si>
  <si>
    <t>Alex Healy</t>
  </si>
  <si>
    <t>Clodagh Carroll</t>
  </si>
  <si>
    <t>Sam Leahy</t>
  </si>
  <si>
    <t>Tommy McCarthy</t>
  </si>
  <si>
    <t>Callum Lavelle</t>
  </si>
  <si>
    <t>Seán Sheehan</t>
  </si>
  <si>
    <t>Patrick O' Sullivan</t>
  </si>
  <si>
    <t>Ryan O Sullivan</t>
  </si>
  <si>
    <t>Shay Ahern</t>
  </si>
  <si>
    <t xml:space="preserve">Brian Plunkett </t>
  </si>
  <si>
    <t>Seán O' Halloran</t>
  </si>
  <si>
    <t>Krystof Sobiech</t>
  </si>
  <si>
    <t>Cormac O'Callaghan</t>
  </si>
  <si>
    <t>Aisling Browne</t>
  </si>
  <si>
    <t>Ali Leahy</t>
  </si>
  <si>
    <t>Ali Nolan</t>
  </si>
  <si>
    <t>Sophie Chapman</t>
  </si>
  <si>
    <t>Caoimhe Healy</t>
  </si>
  <si>
    <t>Charlotte Shaw</t>
  </si>
  <si>
    <t>Sam O' Leary</t>
  </si>
  <si>
    <t>Patrick O'Sullivan</t>
  </si>
  <si>
    <t>Ryan O' Sullivan</t>
  </si>
  <si>
    <t>Éana O' SUllivan</t>
  </si>
  <si>
    <t>Tom Hurley</t>
  </si>
  <si>
    <t>Nick Baker</t>
  </si>
  <si>
    <t>Caoimhe Deane</t>
  </si>
  <si>
    <t>Boys Under-15 Munster</t>
  </si>
  <si>
    <t>Boys Under-18 Munster</t>
  </si>
  <si>
    <t>Girls Under-18 Munster</t>
  </si>
  <si>
    <t>Girls  Under-15 Munster</t>
  </si>
  <si>
    <t>Boys Under-13 Munster</t>
  </si>
  <si>
    <t>Girls Under-13 Munster</t>
  </si>
  <si>
    <t>Boys  Under-11 Munster</t>
  </si>
  <si>
    <t>Girls Under-11 Munster</t>
  </si>
  <si>
    <t>Craig Nolan</t>
  </si>
  <si>
    <t>Euan McCrohan</t>
  </si>
  <si>
    <t>Dair O Laoire</t>
  </si>
  <si>
    <t>Dylan O Donovan</t>
  </si>
  <si>
    <t>Liam laoinsaigh</t>
  </si>
  <si>
    <t>Sam O Laoire</t>
  </si>
  <si>
    <t>Liam Ceilleachar</t>
  </si>
  <si>
    <t>Seosamh O Quinn</t>
  </si>
  <si>
    <t>Max Hyland</t>
  </si>
  <si>
    <t>Shauna Ní Mhuruacú</t>
  </si>
  <si>
    <t xml:space="preserve">Ellie Coughlan </t>
  </si>
  <si>
    <t xml:space="preserve">Mikie Morgan </t>
  </si>
  <si>
    <t>Ciarán O Conghaille</t>
  </si>
  <si>
    <t>Billy O Mathuna</t>
  </si>
  <si>
    <t>Seán Reedy</t>
  </si>
  <si>
    <t xml:space="preserve">Finn Gash </t>
  </si>
  <si>
    <t xml:space="preserve">Beau Doyle </t>
  </si>
  <si>
    <t>Micheal Healy</t>
  </si>
  <si>
    <t>Adam Ryle</t>
  </si>
  <si>
    <t>Fionn Doyle</t>
  </si>
  <si>
    <t>Rian Bolton</t>
  </si>
  <si>
    <t>Ben Cahill</t>
  </si>
  <si>
    <t>Aaron Keen</t>
  </si>
  <si>
    <t>Fionn O Deargáin</t>
  </si>
  <si>
    <t>Rian McCumasaigh</t>
  </si>
  <si>
    <t>Fred Mac Caochlaíoch</t>
  </si>
  <si>
    <t>Tom Mac fhearghaill</t>
  </si>
  <si>
    <t>Sam Yelverton</t>
  </si>
  <si>
    <t>Jamie O Muruchú</t>
  </si>
  <si>
    <t>BEE1</t>
  </si>
  <si>
    <t>BEE2</t>
  </si>
  <si>
    <t>Tom McCarthy</t>
  </si>
  <si>
    <t>Ryan Power</t>
  </si>
  <si>
    <t>Matteo</t>
  </si>
  <si>
    <t>ID Rankings Munster</t>
  </si>
  <si>
    <t>Nickolay Genov</t>
  </si>
  <si>
    <t>Pádraig</t>
  </si>
  <si>
    <t>Isobelle O Sullivan</t>
  </si>
  <si>
    <t>Gaelscoil</t>
  </si>
  <si>
    <t>Gael Scoil</t>
  </si>
  <si>
    <t>Gael scoil</t>
  </si>
  <si>
    <t>Gregory Cleary</t>
  </si>
  <si>
    <t xml:space="preserve">Jack Healy </t>
  </si>
  <si>
    <t>Gaeil Scoil</t>
  </si>
  <si>
    <t>KILarney</t>
  </si>
  <si>
    <t>Nicholas O Brien</t>
  </si>
  <si>
    <t>Meghan O' Halloran</t>
  </si>
  <si>
    <t>David Horgan</t>
  </si>
  <si>
    <t>Sophie O Brien</t>
  </si>
  <si>
    <t>Etienne Barrbara</t>
  </si>
  <si>
    <t>Érin O' Leary</t>
  </si>
  <si>
    <t>Cian O Sullivan</t>
  </si>
  <si>
    <t>Jack O Sullivan</t>
  </si>
  <si>
    <t>Cathal Jackson</t>
  </si>
  <si>
    <t>Christian O Driscoll</t>
  </si>
  <si>
    <t>Andrew Manning</t>
  </si>
  <si>
    <t>Lukas Hauska</t>
  </si>
  <si>
    <t>Peter Farrell</t>
  </si>
  <si>
    <t>Ruadhán Jackson</t>
  </si>
  <si>
    <t xml:space="preserve">Benjamin Lynch </t>
  </si>
  <si>
    <t>Conor Twohig</t>
  </si>
  <si>
    <t>Javier</t>
  </si>
  <si>
    <t>Martin</t>
  </si>
  <si>
    <t>Jose Claro</t>
  </si>
  <si>
    <t>José Lopez</t>
  </si>
  <si>
    <t>José Claro</t>
  </si>
  <si>
    <t>Derek Noonan</t>
  </si>
  <si>
    <t>Brendan Noonan</t>
  </si>
  <si>
    <t>Waldamar Mika</t>
  </si>
  <si>
    <t>Kil</t>
  </si>
  <si>
    <t>Karol Oclt</t>
  </si>
  <si>
    <t>Hansh Sundaresan</t>
  </si>
  <si>
    <t>Piotr Kasztelan</t>
  </si>
  <si>
    <t>Nick Canham</t>
  </si>
  <si>
    <t>Waldamer Mika</t>
  </si>
  <si>
    <t>Jose Luis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</si>
</sst>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32">
    <font>
      <sz val="12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22"/>
      <color theme="0" tint="-0.34998626667073579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4"/>
      <color indexed="10"/>
      <name val="Arial"/>
      <family val="2"/>
    </font>
    <font>
      <b/>
      <sz val="10"/>
      <color indexed="53"/>
      <name val="Arial"/>
      <family val="2"/>
    </font>
    <font>
      <sz val="10"/>
      <color indexed="0"/>
      <name val="Arial"/>
      <family val="2"/>
    </font>
    <font>
      <sz val="10"/>
      <color rgb="FF22222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12"/>
      <name val="Trebuchet MS"/>
      <family val="2"/>
    </font>
    <font>
      <b/>
      <sz val="10"/>
      <color indexed="62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2"/>
      <color indexed="12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/>
    <xf numFmtId="0" fontId="25" fillId="0" borderId="0"/>
  </cellStyleXfs>
  <cellXfs count="14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0" borderId="0" xfId="1" applyFont="1"/>
    <xf numFmtId="0" fontId="8" fillId="0" borderId="0" xfId="1" applyFont="1" applyFill="1"/>
    <xf numFmtId="0" fontId="8" fillId="0" borderId="1" xfId="1" applyFont="1" applyFill="1" applyBorder="1"/>
    <xf numFmtId="0" fontId="10" fillId="0" borderId="1" xfId="1" applyFont="1" applyFill="1" applyBorder="1"/>
    <xf numFmtId="0" fontId="9" fillId="0" borderId="1" xfId="1" applyFont="1" applyFill="1" applyBorder="1"/>
    <xf numFmtId="0" fontId="8" fillId="0" borderId="2" xfId="1" applyFont="1" applyFill="1" applyBorder="1"/>
    <xf numFmtId="0" fontId="9" fillId="0" borderId="0" xfId="1" applyFont="1" applyFill="1"/>
    <xf numFmtId="1" fontId="9" fillId="0" borderId="3" xfId="1" applyNumberFormat="1" applyFont="1" applyFill="1" applyBorder="1"/>
    <xf numFmtId="0" fontId="7" fillId="0" borderId="0" xfId="1" applyFont="1" applyBorder="1"/>
    <xf numFmtId="0" fontId="8" fillId="0" borderId="0" xfId="1" applyFont="1" applyFill="1" applyBorder="1"/>
    <xf numFmtId="0" fontId="8" fillId="0" borderId="0" xfId="1" applyFont="1" applyBorder="1"/>
    <xf numFmtId="0" fontId="8" fillId="0" borderId="0" xfId="1" applyFont="1"/>
    <xf numFmtId="0" fontId="8" fillId="0" borderId="0" xfId="1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/>
    <xf numFmtId="164" fontId="3" fillId="0" borderId="0" xfId="0" applyNumberFormat="1" applyFont="1" applyBorder="1" applyAlignment="1">
      <alignment horizontal="center"/>
    </xf>
    <xf numFmtId="0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Alignment="1">
      <alignment horizontal="left"/>
    </xf>
    <xf numFmtId="0" fontId="2" fillId="0" borderId="0" xfId="0" applyNumberFormat="1" applyFont="1" applyAlignment="1">
      <alignment horizontal="left"/>
    </xf>
    <xf numFmtId="0" fontId="11" fillId="0" borderId="0" xfId="1" applyFill="1" applyAlignment="1">
      <alignment horizontal="left"/>
    </xf>
    <xf numFmtId="0" fontId="11" fillId="0" borderId="0" xfId="1"/>
    <xf numFmtId="0" fontId="11" fillId="0" borderId="0" xfId="1" applyAlignment="1">
      <alignment horizontal="center"/>
    </xf>
    <xf numFmtId="0" fontId="13" fillId="3" borderId="6" xfId="1" applyFont="1" applyFill="1" applyBorder="1"/>
    <xf numFmtId="0" fontId="13" fillId="3" borderId="6" xfId="1" applyFont="1" applyFill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6" xfId="1" applyFont="1" applyFill="1" applyBorder="1" applyAlignment="1" applyProtection="1"/>
    <xf numFmtId="0" fontId="14" fillId="0" borderId="6" xfId="1" applyFont="1" applyFill="1" applyBorder="1" applyAlignment="1" applyProtection="1">
      <alignment horizontal="center"/>
    </xf>
    <xf numFmtId="0" fontId="11" fillId="0" borderId="6" xfId="1" applyBorder="1" applyAlignment="1">
      <alignment horizontal="center"/>
    </xf>
    <xf numFmtId="0" fontId="15" fillId="0" borderId="0" xfId="1" applyFont="1"/>
    <xf numFmtId="0" fontId="11" fillId="0" borderId="6" xfId="1" applyFont="1" applyBorder="1" applyAlignment="1">
      <alignment horizontal="center"/>
    </xf>
    <xf numFmtId="0" fontId="11" fillId="0" borderId="6" xfId="1" applyFill="1" applyBorder="1" applyAlignment="1">
      <alignment horizontal="center"/>
    </xf>
    <xf numFmtId="0" fontId="11" fillId="0" borderId="6" xfId="1" applyFont="1" applyBorder="1"/>
    <xf numFmtId="0" fontId="11" fillId="0" borderId="0" xfId="1" applyFill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1" fillId="0" borderId="6" xfId="1" applyFont="1" applyFill="1" applyBorder="1"/>
    <xf numFmtId="0" fontId="14" fillId="0" borderId="9" xfId="1" applyFont="1" applyFill="1" applyBorder="1" applyAlignment="1" applyProtection="1"/>
    <xf numFmtId="0" fontId="13" fillId="0" borderId="6" xfId="1" applyFont="1" applyBorder="1"/>
    <xf numFmtId="0" fontId="17" fillId="0" borderId="6" xfId="1" applyFont="1" applyFill="1" applyBorder="1" applyAlignment="1">
      <alignment horizontal="center"/>
    </xf>
    <xf numFmtId="0" fontId="14" fillId="0" borderId="7" xfId="1" applyFont="1" applyFill="1" applyBorder="1" applyAlignment="1" applyProtection="1"/>
    <xf numFmtId="0" fontId="0" fillId="0" borderId="0" xfId="0" applyFill="1"/>
    <xf numFmtId="0" fontId="11" fillId="0" borderId="0" xfId="1" applyAlignment="1">
      <alignment horizontal="left"/>
    </xf>
    <xf numFmtId="0" fontId="19" fillId="0" borderId="6" xfId="1" applyFont="1" applyBorder="1"/>
    <xf numFmtId="0" fontId="19" fillId="0" borderId="6" xfId="1" applyFont="1" applyBorder="1" applyAlignment="1">
      <alignment horizontal="center"/>
    </xf>
    <xf numFmtId="0" fontId="11" fillId="0" borderId="6" xfId="1" applyBorder="1"/>
    <xf numFmtId="0" fontId="20" fillId="0" borderId="13" xfId="1" applyFont="1" applyFill="1" applyBorder="1" applyAlignment="1">
      <alignment horizontal="center"/>
    </xf>
    <xf numFmtId="0" fontId="21" fillId="0" borderId="0" xfId="1" applyFont="1"/>
    <xf numFmtId="0" fontId="22" fillId="0" borderId="11" xfId="1" applyFont="1" applyBorder="1" applyAlignment="1">
      <alignment horizontal="left" vertical="center"/>
    </xf>
    <xf numFmtId="0" fontId="13" fillId="0" borderId="0" xfId="1" applyFont="1"/>
    <xf numFmtId="0" fontId="11" fillId="0" borderId="6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11" xfId="1" applyFont="1" applyBorder="1" applyAlignment="1">
      <alignment horizontal="left" vertical="center"/>
    </xf>
    <xf numFmtId="0" fontId="22" fillId="0" borderId="11" xfId="1" applyFont="1" applyBorder="1" applyAlignment="1">
      <alignment horizontal="center" vertical="center"/>
    </xf>
    <xf numFmtId="0" fontId="14" fillId="0" borderId="0" xfId="1" applyFont="1" applyFill="1" applyBorder="1" applyAlignment="1" applyProtection="1"/>
    <xf numFmtId="0" fontId="13" fillId="0" borderId="13" xfId="1" applyFont="1" applyFill="1" applyBorder="1" applyAlignment="1">
      <alignment horizontal="center"/>
    </xf>
    <xf numFmtId="0" fontId="11" fillId="0" borderId="0" xfId="1" applyFill="1"/>
    <xf numFmtId="0" fontId="26" fillId="2" borderId="0" xfId="0" applyFont="1" applyFill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Border="1"/>
    <xf numFmtId="0" fontId="0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ont="1" applyFill="1" applyBorder="1" applyAlignment="1">
      <alignment horizontal="center"/>
    </xf>
    <xf numFmtId="0" fontId="0" fillId="5" borderId="0" xfId="0" applyFont="1" applyFill="1" applyBorder="1"/>
    <xf numFmtId="0" fontId="26" fillId="5" borderId="0" xfId="0" applyFont="1" applyFill="1" applyAlignment="1">
      <alignment horizontal="center"/>
    </xf>
    <xf numFmtId="0" fontId="0" fillId="5" borderId="0" xfId="0" applyFont="1" applyFill="1" applyAlignment="1">
      <alignment wrapText="1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/>
    <xf numFmtId="0" fontId="26" fillId="5" borderId="0" xfId="0" applyFont="1" applyFill="1" applyBorder="1" applyAlignment="1">
      <alignment horizontal="center"/>
    </xf>
    <xf numFmtId="0" fontId="26" fillId="5" borderId="0" xfId="0" applyFont="1" applyFill="1" applyAlignment="1">
      <alignment horizontal="center" vertical="center"/>
    </xf>
    <xf numFmtId="0" fontId="26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0" fontId="26" fillId="0" borderId="0" xfId="0" applyNumberFormat="1" applyFont="1"/>
    <xf numFmtId="0" fontId="26" fillId="5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wrapText="1"/>
    </xf>
    <xf numFmtId="164" fontId="29" fillId="0" borderId="0" xfId="0" applyNumberFormat="1" applyFont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0" borderId="0" xfId="0" applyNumberFormat="1" applyFont="1" applyBorder="1"/>
    <xf numFmtId="0" fontId="26" fillId="4" borderId="12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5" borderId="0" xfId="0" applyFont="1" applyFill="1" applyBorder="1" applyAlignment="1"/>
    <xf numFmtId="0" fontId="26" fillId="5" borderId="0" xfId="0" applyFont="1" applyFill="1" applyBorder="1"/>
    <xf numFmtId="0" fontId="30" fillId="5" borderId="0" xfId="0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/>
    </xf>
    <xf numFmtId="0" fontId="27" fillId="5" borderId="0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/>
    </xf>
    <xf numFmtId="0" fontId="26" fillId="5" borderId="0" xfId="0" applyFont="1" applyFill="1" applyBorder="1" applyAlignment="1">
      <alignment horizontal="left" vertical="center" wrapText="1"/>
    </xf>
    <xf numFmtId="0" fontId="28" fillId="5" borderId="0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26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11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2" fillId="0" borderId="8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3" borderId="4" xfId="1" applyFont="1" applyFill="1" applyBorder="1" applyAlignment="1">
      <alignment horizontal="left"/>
    </xf>
    <xf numFmtId="0" fontId="12" fillId="3" borderId="5" xfId="1" applyFont="1" applyFill="1" applyBorder="1" applyAlignment="1">
      <alignment horizontal="left"/>
    </xf>
    <xf numFmtId="0" fontId="12" fillId="3" borderId="7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61">
    <dxf>
      <font>
        <color theme="0" tint="-0.249977111117893"/>
      </font>
      <fill>
        <patternFill patternType="solid">
          <bgColor theme="0" tint="-0.14996795556505021"/>
        </patternFill>
      </fill>
    </dxf>
    <dxf>
      <font>
        <color theme="0" tint="-0.249977111117893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color theme="0" tint="-0.249977111117893"/>
      </font>
      <fill>
        <patternFill patternType="solid">
          <bgColor theme="0" tint="-0.14996795556505021"/>
        </patternFill>
      </fill>
    </dxf>
    <dxf>
      <font>
        <color theme="0" tint="-0.249977111117893"/>
      </font>
      <fill>
        <patternFill patternType="solid">
          <bgColor theme="0" tint="-0.14996795556505021"/>
        </patternFill>
      </fill>
    </dxf>
    <dxf>
      <font>
        <color theme="0" tint="-0.249977111117893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color theme="0" tint="-0.14996795556505021"/>
      </font>
      <fill>
        <patternFill patternType="solid"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gginst/Desktop/%20%20%20%20%20%20%20%20Table%20Tennis/Table%20Tennis/%20%20%20%20Season%202015-16/Munster%20Tournaments/Ballincollig%20Open%202016/Ballincollig%20Spreadsheets/Band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New%20folder/MCU13%20Bo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yers"/>
      <sheetName val="Groups (3)"/>
      <sheetName val="Scoresheets (3)"/>
      <sheetName val="Groups (4)"/>
      <sheetName val="Scoresheets (4)"/>
      <sheetName val="Groups to Knockout"/>
      <sheetName val="Groups to Groups"/>
      <sheetName val="Second Round Groups"/>
      <sheetName val="2nd Rd Scoresheets"/>
      <sheetName val="2nd Rd Groups to Knockout"/>
      <sheetName val="Groups of 4 (one-off)"/>
      <sheetName val="Groups of 6"/>
      <sheetName val="Gps 6 Scoreboard"/>
      <sheetName val="Gps 6 Finals"/>
      <sheetName val="K32"/>
      <sheetName val="K64"/>
      <sheetName val="Knockout"/>
      <sheetName val="Knockout (64)"/>
      <sheetName val="Plate Groups"/>
      <sheetName val="Plate Sheets"/>
      <sheetName val="Plate"/>
      <sheetName val="Band 1"/>
      <sheetName val="Consolation"/>
      <sheetName val="8p R Robin"/>
      <sheetName val="Manual Semis"/>
      <sheetName val="Blk KO"/>
      <sheetName val="SecondRdGps(4)"/>
      <sheetName val="2ndRdScoresheets (4)"/>
      <sheetName val="10p R Rob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yers"/>
      <sheetName val="Groups (3)"/>
      <sheetName val="Scoresheets (3)"/>
      <sheetName val="Groups (4)"/>
      <sheetName val="Scoresheets (4)"/>
      <sheetName val="Groups to Knockout"/>
      <sheetName val="Groups to Groups"/>
      <sheetName val="Second Round Groups"/>
      <sheetName val="2nd Rd Scoresheets"/>
      <sheetName val="2nd Rd Groups to Knockout"/>
      <sheetName val="Groups of 4 (one-off)"/>
      <sheetName val="Groups of 6"/>
      <sheetName val="Gps 6 Scoreboard"/>
      <sheetName val="Gps 6 Finals"/>
      <sheetName val="K32"/>
      <sheetName val="K64"/>
      <sheetName val="Knockout"/>
      <sheetName val="Knockout (64)"/>
      <sheetName val="Plate Groups"/>
      <sheetName val="Plate Sheets"/>
      <sheetName val="Plate"/>
      <sheetName val="Band 1"/>
      <sheetName val="Consolation"/>
      <sheetName val="8p R Robin"/>
      <sheetName val="Manual Semis"/>
      <sheetName val="Blk KO"/>
      <sheetName val="SecondRdGps(4)"/>
      <sheetName val="2ndRdScoresheets (4)"/>
      <sheetName val="10p R Rob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id="1" name="Table1" displayName="Table1" ref="A2:O53" totalsRowShown="0">
  <autoFilter ref="A2:O53"/>
  <sortState ref="A2:O53">
    <sortCondition ref="K2:K53"/>
  </sortState>
  <tableColumns count="15">
    <tableColumn id="1" name="Name"/>
    <tableColumn id="2" name="Prov."/>
    <tableColumn id="3" name="IJC"/>
    <tableColumn id="4" name="UJO"/>
    <tableColumn id="5" name="MJO"/>
    <tableColumn id="6" name="CJO"/>
    <tableColumn id="7" name="IJNC"/>
    <tableColumn id="8" name="Challenger"/>
    <tableColumn id="9" name="Total">
      <calculatedColumnFormula>C3+D3-MIN(C3,D3)</calculatedColumnFormula>
    </tableColumn>
    <tableColumn id="10" name="Column1"/>
    <tableColumn id="11" name="Rank"/>
    <tableColumn id="12" name="20% Carry"/>
    <tableColumn id="13" name="20% Carry2"/>
    <tableColumn id="14" name="Column3">
      <calculatedColumnFormula>A3</calculatedColumnFormula>
    </tableColumn>
    <tableColumn id="15" name="Column4">
      <calculatedColumnFormula>TRIM(RIGHT(Table1[[#This Row],[Name]],LEN(Table1[[#This Row],[Name]])-SEARCH(" ",Table1[[#This Row],[Name]],1)))&amp;", "&amp;TRIM(LEFT(Table1[[#This Row],[Name]],(SEARCH(" ",Table1[[#This Row],[Name]],1))))</calculatedColumnFormula>
    </tableColumn>
  </tableColumns>
  <tableStyleInfo name="TableStyleLight11" showFirstColumn="0" showLastColumn="0" showRowStripes="1" showColumnStripes="0"/>
</table>
</file>

<file path=xl/tables/table10.xml><?xml version="1.0" encoding="utf-8"?>
<table xmlns="http://schemas.openxmlformats.org/spreadsheetml/2006/main" id="12" name="Table134_13" displayName="Table134_13" ref="A3:O230" totalsRowShown="0">
  <autoFilter ref="A3:O230"/>
  <sortState ref="A4:O230">
    <sortCondition ref="L4:L230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/>
    <tableColumn id="11" name="Total"/>
    <tableColumn id="12" name="Rank">
      <calculatedColumnFormula>IF(Table134_13[[#This Row],[Total]]&lt;&gt;"",RANK(Table134_13[[#This Row],[Total]],Table134_13[Total]),"")</calculatedColumnFormula>
    </tableColumn>
    <tableColumn id="13" name="Column1"/>
    <tableColumn id="14" name="Total2">
      <calculatedColumnFormula>SUM(Table134_13[[#This Row],[BEE1]:[Column3]])-Table134_13[[#This Row],[Discard]]</calculatedColumnFormula>
    </tableColumn>
    <tableColumn id="15" name="Rank2">
      <calculatedColumnFormula>RANK(Table134_13[[#This Row],[Total2]],Table134_13[Total2])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3" name="Table134" displayName="Table134" ref="A3:O236" totalsRowShown="0" dataDxfId="27">
  <autoFilter ref="A3:O236"/>
  <sortState ref="A4:O236">
    <sortCondition ref="L4:L236"/>
  </sortState>
  <tableColumns count="15">
    <tableColumn id="1" name="Name" dataDxfId="26"/>
    <tableColumn id="2" name="Club" dataDxfId="25"/>
    <tableColumn id="3" name="BEE1" dataDxfId="24"/>
    <tableColumn id="4" name="LEE" dataDxfId="23"/>
    <tableColumn id="5" name="SOU" dataDxfId="22"/>
    <tableColumn id="6" name="BEE2" dataDxfId="21"/>
    <tableColumn id="7" name="Column4" dataDxfId="20"/>
    <tableColumn id="8" name="Column2" dataDxfId="19"/>
    <tableColumn id="9" name="Column3" dataDxfId="18"/>
    <tableColumn id="10" name="Discard" dataDxfId="17"/>
    <tableColumn id="11" name="Total" dataDxfId="16"/>
    <tableColumn id="12" name="Rank" dataDxfId="15">
      <calculatedColumnFormula>IF(Table134[[#This Row],[Total]]&lt;&gt;"",RANK(Table134[[#This Row],[Total]],Table134[Total]),"")</calculatedColumnFormula>
    </tableColumn>
    <tableColumn id="13" name="Column1" dataDxfId="14"/>
    <tableColumn id="14" name="Total2" dataDxfId="13">
      <calculatedColumnFormula>SUM(Table134[[#This Row],[BEE1]:[Column3]])-Table134[[#This Row],[Discard]]</calculatedColumnFormula>
    </tableColumn>
    <tableColumn id="15" name="Rank2" dataDxfId="12">
      <calculatedColumnFormula>RANK(Table134[[#This Row],[Total2]],Table134[Total2])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9" name="Table13410" displayName="Table13410" ref="A3:O230" totalsRowShown="0">
  <autoFilter ref="A3:O230"/>
  <sortState ref="A4:O230">
    <sortCondition ref="L4:L230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/>
    <tableColumn id="11" name="Total"/>
    <tableColumn id="12" name="Rank">
      <calculatedColumnFormula>IF(Table13410[[#This Row],[Total]]&lt;&gt;"",RANK(Table13410[[#This Row],[Total]],Table13410[Total]),"")</calculatedColumnFormula>
    </tableColumn>
    <tableColumn id="13" name="Column1">
      <calculatedColumnFormula>IF(Table13410[[#This Row],[Name]]&lt;&gt;"",Table13410[[#This Row],[Name]],"")</calculatedColumnFormula>
    </tableColumn>
    <tableColumn id="14" name="Total2">
      <calculatedColumnFormula>SUM(Table13410[[#This Row],[BEE1]:[Column3]])-Table13410[[#This Row],[Discard]]</calculatedColumnFormula>
    </tableColumn>
    <tableColumn id="15" name="Rank2">
      <calculatedColumnFormula>RANK(Table13410[[#This Row],[Total2]],Table13410[Total2])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1" name="Table1341012" displayName="Table1341012" ref="A3:O230" totalsRowShown="0">
  <autoFilter ref="A3:O230"/>
  <sortState ref="A3:O230">
    <sortCondition ref="L3:L230"/>
  </sortState>
  <tableColumns count="15">
    <tableColumn id="1" name="Name"/>
    <tableColumn id="2" name="Club"/>
    <tableColumn id="3" name="Class"/>
    <tableColumn id="4" name="Kin"/>
    <tableColumn id="5" name="Ball"/>
    <tableColumn id="6" name="UCC"/>
    <tableColumn id="7" name="Column4"/>
    <tableColumn id="8" name="Column2"/>
    <tableColumn id="9" name="Column3"/>
    <tableColumn id="10" name="Discard"/>
    <tableColumn id="11" name="Total"/>
    <tableColumn id="12" name="Rank">
      <calculatedColumnFormula>IF(Table1341012[[#This Row],[Total]]&lt;&gt;"",RANK(Table1341012[[#This Row],[Total]],Table1341012[Total]),"")</calculatedColumnFormula>
    </tableColumn>
    <tableColumn id="13" name="Column1">
      <calculatedColumnFormula>IF(Table1341012[[#This Row],[Name]]&lt;&gt;"",Table1341012[[#This Row],[Name]],"")</calculatedColumnFormula>
    </tableColumn>
    <tableColumn id="14" name="Total2">
      <calculatedColumnFormula>SUM(Table1341012[[#This Row],[Class]:[Column3]])-Table1341012[[#This Row],[Discard]]</calculatedColumnFormula>
    </tableColumn>
    <tableColumn id="15" name="Rank2">
      <calculatedColumnFormula>RANK(Table1341012[[#This Row],[Total2]],Table1341012[Total2])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2" name="Table13" displayName="Table13" ref="A3:O230" totalsRowShown="0">
  <autoFilter ref="A3:O230"/>
  <sortState ref="A3:O230">
    <sortCondition ref="L3:L230"/>
  </sortState>
  <tableColumns count="15">
    <tableColumn id="1" name="Name"/>
    <tableColumn id="2" name="Club"/>
    <tableColumn id="3" name="Sou"/>
    <tableColumn id="4" name="West Cork"/>
    <tableColumn id="5" name="Lee"/>
    <tableColumn id="6" name="UCC"/>
    <tableColumn id="7" name="Bal"/>
    <tableColumn id="8" name="Column2"/>
    <tableColumn id="9" name="Column3"/>
    <tableColumn id="10" name="Discard"/>
    <tableColumn id="11" name="Points">
      <calculatedColumnFormula>IF(SUM(Table13[[#This Row],[Sou]:[Bal]])-Table13[[#This Row],[Discard]]+Table13[[#This Row],[Discard]]/100000&gt;0,SUM(Table13[[#This Row],[Sou]:[Bal]])-Table13[[#This Row],[Discard]]*0.9999,"")</calculatedColumnFormula>
    </tableColumn>
    <tableColumn id="12" name="Rank"/>
    <tableColumn id="13" name="Column1"/>
    <tableColumn id="14" name="Total2">
      <calculatedColumnFormula>SUM(Table13[[#This Row],[Sou]:[Column3]])-Table13[[#This Row],[Discard]]</calculatedColumnFormula>
    </tableColumn>
    <tableColumn id="15" name="Rank2">
      <calculatedColumnFormula>RANK(Table13[[#This Row],[Total2]],Table13[Total2])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7" name="Table1358918" displayName="Table1358918" ref="A3:O230" totalsRowShown="0">
  <autoFilter ref="A3:O230"/>
  <sortState ref="A4:O230">
    <sortCondition ref="L4:L230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>
      <calculatedColumnFormula>IF(COUNT(Table1358918[[#This Row],[BEE1]:[Column4]])&gt;1,MIN(Table1358918[[#This Row],[BEE1]:[Column2]]),0)</calculatedColumnFormula>
    </tableColumn>
    <tableColumn id="11" name="Total">
      <calculatedColumnFormula>SUM(Table1358918[[#This Row],[BEE1]:[Column3]])-Table1358918[[#This Row],[Discard]]*0.9999</calculatedColumnFormula>
    </tableColumn>
    <tableColumn id="12" name="Rank">
      <calculatedColumnFormula>IF(Table1358918[[#This Row],[Total]]&lt;&gt;"",RANK(Table1358918[[#This Row],[Total]],Table1358918[Total]),"")</calculatedColumnFormula>
    </tableColumn>
    <tableColumn id="13" name="Name2">
      <calculatedColumnFormula>IF(Table1358918[[#This Row],[Name]]&gt;"",Table1358918[[#This Row],[Name]],"")</calculatedColumnFormula>
    </tableColumn>
    <tableColumn id="14" name="Total2">
      <calculatedColumnFormula>SUM(Table1358918[[#This Row],[BEE1]:[Column3]])-Table1358918[[#This Row],[Discard]]</calculatedColumnFormula>
    </tableColumn>
    <tableColumn id="15" name="Rank2">
      <calculatedColumnFormula>RANK(Table1358918[[#This Row],[Total2]],Table1358918[Total2])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4" name="Table136715" displayName="Table136715" ref="A3:O229" totalsRowShown="0" dataDxfId="60">
  <autoFilter ref="A3:O229"/>
  <sortState ref="A4:O229">
    <sortCondition ref="L4:L229"/>
  </sortState>
  <tableColumns count="15">
    <tableColumn id="1" name="Name" dataDxfId="59"/>
    <tableColumn id="2" name="Club" dataDxfId="58"/>
    <tableColumn id="3" name="BEE1" dataDxfId="57"/>
    <tableColumn id="4" name="LEE" dataDxfId="56"/>
    <tableColumn id="5" name="SOU" dataDxfId="55"/>
    <tableColumn id="6" name="BEE2" dataDxfId="54"/>
    <tableColumn id="7" name="Column4" dataDxfId="53"/>
    <tableColumn id="8" name="Column2" dataDxfId="52"/>
    <tableColumn id="9" name="Column3" dataDxfId="51"/>
    <tableColumn id="10" name="Discard" dataDxfId="50"/>
    <tableColumn id="11" name="Total" dataDxfId="49">
      <calculatedColumnFormula>IF(SUM(Table136715[[#This Row],[BEE1]:[Discard]])&gt;0,SUM(Table136715[[#This Row],[BEE1]:[Column4]])-Table136715[[#This Row],[Discard]]*0.9999,"")</calculatedColumnFormula>
    </tableColumn>
    <tableColumn id="12" name="Rank" dataDxfId="48"/>
    <tableColumn id="13" name="Column1" dataDxfId="47"/>
    <tableColumn id="14" name="Total2" dataDxfId="46">
      <calculatedColumnFormula>SUM(Table136715[[#This Row],[BEE1]:[Column3]])-Table136715[[#This Row],[Discard]]</calculatedColumnFormula>
    </tableColumn>
    <tableColumn id="15" name="Rank2" dataDxfId="45">
      <calculatedColumnFormula>RANK(Table136715[[#This Row],[Total2]],Table136715[Total2])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8" name="Table13589" displayName="Table13589" ref="A3:O230" totalsRowShown="0">
  <autoFilter ref="A3:O230"/>
  <sortState ref="A4:O230">
    <sortCondition ref="L4:L230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>
      <calculatedColumnFormula>IF(COUNT(Table13589[[#This Row],[BEE1]:[Column4]])&gt;1,MIN(Table13589[[#This Row],[BEE1]:[Column2]]),0)</calculatedColumnFormula>
    </tableColumn>
    <tableColumn id="11" name="Total">
      <calculatedColumnFormula>SUM(Table13589[[#This Row],[BEE1]:[Column3]])-Table13589[[#This Row],[Discard]]*0.9999</calculatedColumnFormula>
    </tableColumn>
    <tableColumn id="12" name="Rank">
      <calculatedColumnFormula>IF(Table13589[[#This Row],[Total]]&lt;&gt;"",RANK(Table13589[[#This Row],[Total]],Table13589[Total]),"")</calculatedColumnFormula>
    </tableColumn>
    <tableColumn id="13" name="Column1">
      <calculatedColumnFormula>IF(Table13589[[#This Row],[Name]]&gt;"",Table13589[[#This Row],[Name]],"")</calculatedColumnFormula>
    </tableColumn>
    <tableColumn id="14" name="Total2">
      <calculatedColumnFormula>SUM(Table13589[[#This Row],[BEE1]:[Column3]])-Table13589[[#This Row],[Discard]]</calculatedColumnFormula>
    </tableColumn>
    <tableColumn id="15" name="Rank2">
      <calculatedColumnFormula>RANK(Table13589[[#This Row],[Total2]],Table13589[Total2])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e1367" displayName="Table1367" ref="A3:P227" totalsRowShown="0" dataDxfId="44">
  <autoFilter ref="A3:P227"/>
  <sortState ref="A4:P227">
    <sortCondition ref="L4:L227"/>
  </sortState>
  <tableColumns count="16">
    <tableColumn id="1" name="Name" dataDxfId="43"/>
    <tableColumn id="2" name="Club" dataDxfId="42"/>
    <tableColumn id="3" name="BEE1" dataDxfId="41"/>
    <tableColumn id="4" name="LEE" dataDxfId="40"/>
    <tableColumn id="5" name="SOU" dataDxfId="39"/>
    <tableColumn id="6" name="BEE2" dataDxfId="38"/>
    <tableColumn id="7" name="Column4" dataDxfId="37"/>
    <tableColumn id="8" name="Column2" dataDxfId="36"/>
    <tableColumn id="9" name="Column3" dataDxfId="35"/>
    <tableColumn id="10" name="Discard" dataDxfId="34"/>
    <tableColumn id="11" name="Total" dataDxfId="33">
      <calculatedColumnFormula>IF(SUM(Table1367[[#This Row],[BEE1]:[Column4]])-Table1367[[#This Row],[Discard]]+Table1367[[#This Row],[Discard]]/100000&gt;0,SUM(Table1367[[#This Row],[BEE1]:[Column4]])-Table1367[[#This Row],[Discard]]*0.9999,"")</calculatedColumnFormula>
    </tableColumn>
    <tableColumn id="12" name="Rank" dataDxfId="32"/>
    <tableColumn id="13" name="Column1" dataDxfId="31"/>
    <tableColumn id="14" name="Total2" dataDxfId="30"/>
    <tableColumn id="15" name="Rank2" dataDxfId="29"/>
    <tableColumn id="16" name="Rank3" dataDxfId="2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Table1358" displayName="Table1358" ref="A3:O230" totalsRowShown="0">
  <autoFilter ref="A3:O230"/>
  <sortState ref="A4:O230">
    <sortCondition ref="L4:L230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>
      <calculatedColumnFormula>IF(COUNT(Table1358[[#This Row],[BEE1]:[Column4]])&gt;1,MIN(Table1358[[#This Row],[BEE1]:[Column2]]),0)</calculatedColumnFormula>
    </tableColumn>
    <tableColumn id="11" name="Total">
      <calculatedColumnFormula>SUM(Table1358[[#This Row],[BEE1]:[Column3]])-Table1358[[#This Row],[Discard]]*0.9999</calculatedColumnFormula>
    </tableColumn>
    <tableColumn id="12" name="Rank">
      <calculatedColumnFormula>IF(Table1358[[#This Row],[Total]]&lt;&gt;"",RANK(Table1358[[#This Row],[Total]],Table1358[Total]),"")</calculatedColumnFormula>
    </tableColumn>
    <tableColumn id="13" name="Column1">
      <calculatedColumnFormula>IF(Table1358[[#This Row],[Name]]&gt;"",Table1358[[#This Row],[Name]],"")</calculatedColumnFormula>
    </tableColumn>
    <tableColumn id="14" name="Total2">
      <calculatedColumnFormula>SUM(Table1358[[#This Row],[BEE1]:[Column3]])-Table1358[[#This Row],[Discard]]</calculatedColumnFormula>
    </tableColumn>
    <tableColumn id="15" name="Rank2">
      <calculatedColumnFormula>RANK(Table1358[[#This Row],[Total2]],Table1358[Total2])</calculatedColumnFormula>
    </tableColumn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id="5" name="Table136" displayName="Table136" ref="A3:M230" totalsRowShown="0">
  <autoFilter ref="A3:M230"/>
  <sortState ref="A4:M230">
    <sortCondition ref="L4:L230"/>
  </sortState>
  <tableColumns count="13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/>
    <tableColumn id="11" name="Total">
      <calculatedColumnFormula>IF(SUM(Table136[[#This Row],[BEE1]:[Column4]])-Table136[[#This Row],[Discard]]+Table136[[#This Row],[Discard]]/100000&gt;0,SUM(Table136[[#This Row],[BEE1]:[Column4]])-Table136[[#This Row],[Discard]]*0.9999,"")</calculatedColumnFormula>
    </tableColumn>
    <tableColumn id="12" name="Rank"/>
    <tableColumn id="13" name="Column1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4" name="Table135" displayName="Table135" ref="A3:O230" totalsRowShown="0">
  <autoFilter ref="A3:O230"/>
  <sortState ref="A4:O230">
    <sortCondition ref="L4:L230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/>
    <tableColumn id="11" name="Total"/>
    <tableColumn id="12" name="Rank"/>
    <tableColumn id="13" name="Column1"/>
    <tableColumn id="14" name="Total2">
      <calculatedColumnFormula>SUM(Table135[[#This Row],[BEE1]:[Column3]])-Table135[[#This Row],[Discard]]</calculatedColumnFormula>
    </tableColumn>
    <tableColumn id="15" name="Rank2">
      <calculatedColumnFormula>RANK(Table135[[#This Row],[Total2]],Table135[Total2])</calculatedColumnFormula>
    </tableColumn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id="10" name="Table13511" displayName="Table13511" ref="A3:O229" totalsRowShown="0">
  <autoFilter ref="A3:O229"/>
  <sortState ref="A4:O229">
    <sortCondition ref="L4:L229"/>
  </sortState>
  <tableColumns count="15">
    <tableColumn id="1" name="Name"/>
    <tableColumn id="2" name="Club"/>
    <tableColumn id="3" name="BEE1"/>
    <tableColumn id="4" name="LEE"/>
    <tableColumn id="5" name="SOU"/>
    <tableColumn id="6" name="BEE2"/>
    <tableColumn id="7" name="Column4"/>
    <tableColumn id="8" name="Column2"/>
    <tableColumn id="9" name="Column3"/>
    <tableColumn id="10" name="Discard">
      <calculatedColumnFormula>IF(COUNT(Table13511[[#This Row],[BEE1]:[Column4]])&gt;1,MIN(Table13511[[#This Row],[BEE1]:[Column2]]),0)</calculatedColumnFormula>
    </tableColumn>
    <tableColumn id="11" name="Total">
      <calculatedColumnFormula>SUM(Table13511[[#This Row],[BEE1]:[Column3]])-Table13511[[#This Row],[Discard]]*0.9999</calculatedColumnFormula>
    </tableColumn>
    <tableColumn id="12" name="Rank">
      <calculatedColumnFormula>IF(Table13511[[#This Row],[Total]]&lt;&gt;"",RANK(Table13511[[#This Row],[Total]],Table13511[Total]),"")</calculatedColumnFormula>
    </tableColumn>
    <tableColumn id="13" name="Column1">
      <calculatedColumnFormula>IF(Table13511[[#This Row],[Name]]&gt;"",Table13511[[#This Row],[Name]],"")</calculatedColumnFormula>
    </tableColumn>
    <tableColumn id="14" name="Total2">
      <calculatedColumnFormula>SUM(Table13511[[#This Row],[BEE1]:[Column3]])-Table13511[[#This Row],[Discard]]</calculatedColumnFormula>
    </tableColumn>
    <tableColumn id="15" name="Rank2">
      <calculatedColumnFormula>RANK(Table13511[[#This Row],[Total2]],Table13511[Total2])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workbookViewId="0"/>
  </sheetViews>
  <sheetFormatPr defaultColWidth="8.875" defaultRowHeight="12.75"/>
  <cols>
    <col min="1" max="1" width="21.625" style="47" customWidth="1"/>
    <col min="2" max="2" width="9.375" style="48" customWidth="1"/>
    <col min="3" max="7" width="9.375" style="47" customWidth="1"/>
    <col min="8" max="8" width="11.875" style="47" customWidth="1"/>
    <col min="9" max="9" width="9.375" style="47" customWidth="1"/>
    <col min="10" max="10" width="11.875" style="47" hidden="1" customWidth="1"/>
    <col min="11" max="11" width="9.375" style="47" customWidth="1"/>
    <col min="12" max="12" width="8.875" style="47" hidden="1" customWidth="1"/>
    <col min="13" max="13" width="10.875" style="47" hidden="1" customWidth="1"/>
    <col min="14" max="14" width="32" style="47" customWidth="1"/>
    <col min="15" max="16384" width="8.875" style="47"/>
  </cols>
  <sheetData>
    <row r="1" spans="1:15" s="69" customFormat="1" ht="18.75" customHeight="1">
      <c r="A1" s="79" t="s">
        <v>0</v>
      </c>
      <c r="B1" s="80"/>
      <c r="C1" s="75"/>
      <c r="D1" s="75"/>
      <c r="E1" s="75"/>
      <c r="F1" s="75"/>
      <c r="G1" s="75"/>
      <c r="H1" s="75"/>
      <c r="I1" s="75"/>
      <c r="J1" s="75"/>
      <c r="K1" s="75"/>
    </row>
    <row r="2" spans="1:15" ht="18.75" customHeight="1">
      <c r="A2" s="70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 t="s">
        <v>10</v>
      </c>
      <c r="K2" s="71" t="s">
        <v>11</v>
      </c>
      <c r="L2" s="73" t="s">
        <v>12</v>
      </c>
      <c r="M2" s="82" t="s">
        <v>13</v>
      </c>
      <c r="N2" s="47" t="s">
        <v>14</v>
      </c>
      <c r="O2" s="47" t="s">
        <v>15</v>
      </c>
    </row>
    <row r="3" spans="1:15" ht="18.75" customHeight="1">
      <c r="A3" s="59" t="s">
        <v>16</v>
      </c>
      <c r="B3" s="57" t="s">
        <v>17</v>
      </c>
      <c r="C3" s="77" t="s">
        <v>18</v>
      </c>
      <c r="D3" s="55">
        <v>1000</v>
      </c>
      <c r="E3" s="55"/>
      <c r="F3" s="55"/>
      <c r="G3" s="55"/>
      <c r="H3" s="55">
        <v>0</v>
      </c>
      <c r="I3" s="77">
        <v>1000</v>
      </c>
      <c r="J3" s="77"/>
      <c r="K3" s="61">
        <v>1</v>
      </c>
      <c r="L3" s="47">
        <v>235</v>
      </c>
      <c r="M3" s="47">
        <v>292</v>
      </c>
      <c r="N3" s="47" t="str">
        <f t="shared" ref="N3:N34" si="0">A3</f>
        <v xml:space="preserve">Ryan    Farrell      </v>
      </c>
      <c r="O3" s="83" t="str">
        <f>TRIM(RIGHT(Table1[[#This Row],[Name]],LEN(Table1[[#This Row],[Name]])-SEARCH(" ",Table1[[#This Row],[Name]],1)))&amp;", "&amp;TRIM(LEFT(Table1[[#This Row],[Name]],(SEARCH(" ",Table1[[#This Row],[Name]],1))))</f>
        <v>Farrell, Ryan</v>
      </c>
    </row>
    <row r="4" spans="1:15" ht="18.75" customHeight="1">
      <c r="A4" s="53" t="s">
        <v>19</v>
      </c>
      <c r="B4" s="54" t="s">
        <v>20</v>
      </c>
      <c r="C4" s="77">
        <v>1000</v>
      </c>
      <c r="D4" s="77">
        <v>755</v>
      </c>
      <c r="E4" s="77"/>
      <c r="F4" s="77"/>
      <c r="G4" s="57"/>
      <c r="H4" s="55">
        <v>0</v>
      </c>
      <c r="I4" s="77">
        <f t="shared" ref="I4:I35" si="1">C4+D4-MIN(C4,D4)</f>
        <v>1000</v>
      </c>
      <c r="J4" s="77"/>
      <c r="K4" s="61">
        <v>1</v>
      </c>
      <c r="L4" s="47">
        <v>334</v>
      </c>
      <c r="M4" s="47">
        <v>358</v>
      </c>
      <c r="N4" s="47" t="str">
        <f t="shared" si="0"/>
        <v xml:space="preserve">Zak    Wilson    </v>
      </c>
      <c r="O4" s="83" t="str">
        <f>TRIM(RIGHT(Table1[[#This Row],[Name]],LEN(Table1[[#This Row],[Name]])-SEARCH(" ",Table1[[#This Row],[Name]],1)))&amp;", "&amp;TRIM(LEFT(Table1[[#This Row],[Name]],(SEARCH(" ",Table1[[#This Row],[Name]],1))))</f>
        <v>Wilson, Zak</v>
      </c>
    </row>
    <row r="5" spans="1:15" ht="18.75" customHeight="1">
      <c r="A5" s="81" t="s">
        <v>21</v>
      </c>
      <c r="B5" s="54" t="s">
        <v>17</v>
      </c>
      <c r="C5" s="57">
        <v>960</v>
      </c>
      <c r="D5" s="57">
        <v>920</v>
      </c>
      <c r="E5" s="57"/>
      <c r="F5" s="57"/>
      <c r="G5" s="57"/>
      <c r="H5" s="55">
        <v>0</v>
      </c>
      <c r="I5" s="77">
        <f t="shared" si="1"/>
        <v>960</v>
      </c>
      <c r="J5" s="77"/>
      <c r="K5" s="61">
        <v>3.1</v>
      </c>
      <c r="L5" s="47">
        <v>354</v>
      </c>
      <c r="M5" s="47">
        <v>328</v>
      </c>
      <c r="N5" s="47" t="str">
        <f t="shared" si="0"/>
        <v>Tom Davis</v>
      </c>
      <c r="O5" s="83" t="str">
        <f>TRIM(RIGHT(Table1[[#This Row],[Name]],LEN(Table1[[#This Row],[Name]])-SEARCH(" ",Table1[[#This Row],[Name]],1)))&amp;", "&amp;TRIM(LEFT(Table1[[#This Row],[Name]],(SEARCH(" ",Table1[[#This Row],[Name]],1))))</f>
        <v>Davis, Tom</v>
      </c>
    </row>
    <row r="6" spans="1:15" ht="18.75" customHeight="1">
      <c r="A6" s="53" t="s">
        <v>22</v>
      </c>
      <c r="B6" s="54" t="s">
        <v>20</v>
      </c>
      <c r="C6" s="55">
        <v>730</v>
      </c>
      <c r="D6" s="55">
        <v>960</v>
      </c>
      <c r="E6" s="55"/>
      <c r="F6" s="55"/>
      <c r="G6" s="57"/>
      <c r="H6" s="55">
        <v>0</v>
      </c>
      <c r="I6" s="77">
        <f t="shared" si="1"/>
        <v>960</v>
      </c>
      <c r="J6" s="77"/>
      <c r="K6" s="61">
        <v>3.2</v>
      </c>
      <c r="L6" s="47">
        <v>346</v>
      </c>
      <c r="M6" s="47">
        <v>370</v>
      </c>
      <c r="N6" s="47" t="str">
        <f t="shared" si="0"/>
        <v>Ryan McConkey</v>
      </c>
      <c r="O6" s="83" t="str">
        <f>TRIM(RIGHT(Table1[[#This Row],[Name]],LEN(Table1[[#This Row],[Name]])-SEARCH(" ",Table1[[#This Row],[Name]],1)))&amp;", "&amp;TRIM(LEFT(Table1[[#This Row],[Name]],(SEARCH(" ",Table1[[#This Row],[Name]],1))))</f>
        <v>McConkey, Ryan</v>
      </c>
    </row>
    <row r="7" spans="1:15" ht="18.75" customHeight="1">
      <c r="A7" s="72" t="s">
        <v>23</v>
      </c>
      <c r="B7" s="57" t="s">
        <v>20</v>
      </c>
      <c r="C7" s="57">
        <v>920</v>
      </c>
      <c r="D7" s="57">
        <v>0</v>
      </c>
      <c r="E7" s="57"/>
      <c r="F7" s="57"/>
      <c r="G7" s="57"/>
      <c r="H7" s="55">
        <v>0</v>
      </c>
      <c r="I7" s="77">
        <f t="shared" si="1"/>
        <v>920</v>
      </c>
      <c r="J7" s="77"/>
      <c r="K7" s="61">
        <v>5</v>
      </c>
      <c r="L7" s="47">
        <v>338</v>
      </c>
      <c r="M7" s="47">
        <v>380</v>
      </c>
      <c r="N7" s="47" t="str">
        <f t="shared" si="0"/>
        <v>Li ShiZhao</v>
      </c>
      <c r="O7" s="83" t="str">
        <f>TRIM(RIGHT(Table1[[#This Row],[Name]],LEN(Table1[[#This Row],[Name]])-SEARCH(" ",Table1[[#This Row],[Name]],1)))&amp;", "&amp;TRIM(LEFT(Table1[[#This Row],[Name]],(SEARCH(" ",Table1[[#This Row],[Name]],1))))</f>
        <v>ShiZhao, Li</v>
      </c>
    </row>
    <row r="8" spans="1:15" ht="18.75" customHeight="1">
      <c r="A8" s="53" t="s">
        <v>24</v>
      </c>
      <c r="B8" s="54" t="s">
        <v>17</v>
      </c>
      <c r="C8" s="57">
        <v>880</v>
      </c>
      <c r="D8" s="57">
        <v>860</v>
      </c>
      <c r="E8" s="57"/>
      <c r="F8" s="57"/>
      <c r="G8" s="55"/>
      <c r="H8" s="55">
        <v>0</v>
      </c>
      <c r="I8" s="77">
        <f t="shared" si="1"/>
        <v>880</v>
      </c>
      <c r="J8" s="77"/>
      <c r="K8" s="61">
        <v>6.1</v>
      </c>
      <c r="L8" s="47">
        <v>134</v>
      </c>
      <c r="M8" s="47">
        <v>284</v>
      </c>
      <c r="N8" s="47" t="str">
        <f t="shared" si="0"/>
        <v>Conor Mullally</v>
      </c>
      <c r="O8" s="83" t="str">
        <f>TRIM(RIGHT(Table1[[#This Row],[Name]],LEN(Table1[[#This Row],[Name]])-SEARCH(" ",Table1[[#This Row],[Name]],1)))&amp;", "&amp;TRIM(LEFT(Table1[[#This Row],[Name]],(SEARCH(" ",Table1[[#This Row],[Name]],1))))</f>
        <v>Mullally, Conor</v>
      </c>
    </row>
    <row r="9" spans="1:15" ht="18.75" customHeight="1">
      <c r="A9" s="53" t="s">
        <v>25</v>
      </c>
      <c r="B9" s="54" t="s">
        <v>26</v>
      </c>
      <c r="C9" s="55">
        <v>790</v>
      </c>
      <c r="D9" s="55">
        <v>880</v>
      </c>
      <c r="E9" s="55"/>
      <c r="F9" s="55"/>
      <c r="G9" s="55"/>
      <c r="H9" s="55">
        <v>0</v>
      </c>
      <c r="I9" s="77">
        <f t="shared" si="1"/>
        <v>880</v>
      </c>
      <c r="J9" s="77"/>
      <c r="K9" s="61">
        <v>6.2</v>
      </c>
      <c r="L9" s="47">
        <v>111</v>
      </c>
      <c r="M9" s="47">
        <v>282</v>
      </c>
      <c r="N9" s="47" t="str">
        <f t="shared" si="0"/>
        <v>Colm Murphy</v>
      </c>
      <c r="O9" s="83" t="str">
        <f>TRIM(RIGHT(Table1[[#This Row],[Name]],LEN(Table1[[#This Row],[Name]])-SEARCH(" ",Table1[[#This Row],[Name]],1)))&amp;", "&amp;TRIM(LEFT(Table1[[#This Row],[Name]],(SEARCH(" ",Table1[[#This Row],[Name]],1))))</f>
        <v>Murphy, Colm</v>
      </c>
    </row>
    <row r="10" spans="1:15" ht="18.75" customHeight="1">
      <c r="A10" s="59" t="s">
        <v>27</v>
      </c>
      <c r="B10" s="57" t="s">
        <v>26</v>
      </c>
      <c r="C10" s="77">
        <v>860</v>
      </c>
      <c r="D10" s="57">
        <v>755</v>
      </c>
      <c r="E10" s="57"/>
      <c r="F10" s="57"/>
      <c r="G10" s="57"/>
      <c r="H10" s="55">
        <v>0</v>
      </c>
      <c r="I10" s="77">
        <f t="shared" si="1"/>
        <v>860</v>
      </c>
      <c r="J10" s="77"/>
      <c r="K10" s="61">
        <v>8</v>
      </c>
      <c r="L10" s="47">
        <v>70</v>
      </c>
      <c r="M10" s="47">
        <v>160</v>
      </c>
      <c r="N10" s="47" t="str">
        <f t="shared" si="0"/>
        <v>Alan Walsh</v>
      </c>
      <c r="O10" s="83" t="str">
        <f>TRIM(RIGHT(Table1[[#This Row],[Name]],LEN(Table1[[#This Row],[Name]])-SEARCH(" ",Table1[[#This Row],[Name]],1)))&amp;", "&amp;TRIM(LEFT(Table1[[#This Row],[Name]],(SEARCH(" ",Table1[[#This Row],[Name]],1))))</f>
        <v>Walsh, Alan</v>
      </c>
    </row>
    <row r="11" spans="1:15" ht="18.75" customHeight="1">
      <c r="A11" s="53" t="s">
        <v>28</v>
      </c>
      <c r="B11" s="54" t="s">
        <v>17</v>
      </c>
      <c r="C11" s="77">
        <v>840</v>
      </c>
      <c r="D11" s="55">
        <v>800</v>
      </c>
      <c r="E11" s="55"/>
      <c r="F11" s="55"/>
      <c r="G11" s="55"/>
      <c r="H11" s="55">
        <v>0</v>
      </c>
      <c r="I11" s="77">
        <f t="shared" si="1"/>
        <v>840</v>
      </c>
      <c r="J11" s="77"/>
      <c r="K11" s="61">
        <v>9.1</v>
      </c>
      <c r="M11" s="47">
        <v>198</v>
      </c>
      <c r="N11" s="47" t="str">
        <f t="shared" si="0"/>
        <v>Evin McGovern</v>
      </c>
      <c r="O11" s="83" t="str">
        <f>TRIM(RIGHT(Table1[[#This Row],[Name]],LEN(Table1[[#This Row],[Name]])-SEARCH(" ",Table1[[#This Row],[Name]],1)))&amp;", "&amp;TRIM(LEFT(Table1[[#This Row],[Name]],(SEARCH(" ",Table1[[#This Row],[Name]],1))))</f>
        <v>McGovern, Evin</v>
      </c>
    </row>
    <row r="12" spans="1:15" ht="18.75" customHeight="1">
      <c r="A12" s="53" t="s">
        <v>29</v>
      </c>
      <c r="B12" s="54" t="s">
        <v>30</v>
      </c>
      <c r="C12" s="57">
        <v>750</v>
      </c>
      <c r="D12" s="55">
        <v>840</v>
      </c>
      <c r="E12" s="55"/>
      <c r="F12" s="55"/>
      <c r="G12" s="57"/>
      <c r="H12" s="55">
        <v>0</v>
      </c>
      <c r="I12" s="77">
        <f t="shared" si="1"/>
        <v>840</v>
      </c>
      <c r="J12" s="77"/>
      <c r="K12" s="61">
        <v>9.1999999999999993</v>
      </c>
      <c r="L12" s="47">
        <v>74</v>
      </c>
      <c r="M12" s="47">
        <v>218</v>
      </c>
      <c r="N12" s="47" t="str">
        <f t="shared" si="0"/>
        <v>Brian Dunleavy</v>
      </c>
      <c r="O12" s="83" t="str">
        <f>TRIM(RIGHT(Table1[[#This Row],[Name]],LEN(Table1[[#This Row],[Name]])-SEARCH(" ",Table1[[#This Row],[Name]],1)))&amp;", "&amp;TRIM(LEFT(Table1[[#This Row],[Name]],(SEARCH(" ",Table1[[#This Row],[Name]],1))))</f>
        <v>Dunleavy, Brian</v>
      </c>
    </row>
    <row r="13" spans="1:15" ht="18.75" customHeight="1">
      <c r="A13" s="59" t="s">
        <v>31</v>
      </c>
      <c r="B13" s="57" t="s">
        <v>17</v>
      </c>
      <c r="C13" s="77">
        <v>820</v>
      </c>
      <c r="D13" s="55">
        <v>820</v>
      </c>
      <c r="E13" s="55"/>
      <c r="F13" s="55"/>
      <c r="G13" s="57"/>
      <c r="H13" s="55">
        <v>0</v>
      </c>
      <c r="I13" s="77">
        <f t="shared" si="1"/>
        <v>820</v>
      </c>
      <c r="J13" s="77"/>
      <c r="K13" s="61">
        <v>11</v>
      </c>
      <c r="L13" s="47">
        <v>78</v>
      </c>
      <c r="M13" s="47">
        <v>218</v>
      </c>
      <c r="N13" s="47" t="str">
        <f t="shared" si="0"/>
        <v>Geoffrey O'Connor</v>
      </c>
      <c r="O13" s="83" t="str">
        <f>TRIM(RIGHT(Table1[[#This Row],[Name]],LEN(Table1[[#This Row],[Name]])-SEARCH(" ",Table1[[#This Row],[Name]],1)))&amp;", "&amp;TRIM(LEFT(Table1[[#This Row],[Name]],(SEARCH(" ",Table1[[#This Row],[Name]],1))))</f>
        <v>O'Connor, Geoffrey</v>
      </c>
    </row>
    <row r="14" spans="1:15" ht="18.75" customHeight="1">
      <c r="A14" s="53" t="s">
        <v>32</v>
      </c>
      <c r="B14" s="54" t="s">
        <v>20</v>
      </c>
      <c r="C14" s="55">
        <v>800</v>
      </c>
      <c r="D14" s="55">
        <v>755</v>
      </c>
      <c r="E14" s="55"/>
      <c r="F14" s="55"/>
      <c r="G14" s="55"/>
      <c r="H14" s="55">
        <v>0</v>
      </c>
      <c r="I14" s="77">
        <f t="shared" si="1"/>
        <v>800</v>
      </c>
      <c r="J14" s="77"/>
      <c r="K14" s="61">
        <v>12</v>
      </c>
      <c r="L14" s="47">
        <v>251</v>
      </c>
      <c r="M14" s="47">
        <v>260</v>
      </c>
      <c r="N14" s="47" t="str">
        <f t="shared" si="0"/>
        <v>Eric Shekleton</v>
      </c>
      <c r="O14" s="83" t="str">
        <f>TRIM(RIGHT(Table1[[#This Row],[Name]],LEN(Table1[[#This Row],[Name]])-SEARCH(" ",Table1[[#This Row],[Name]],1)))&amp;", "&amp;TRIM(LEFT(Table1[[#This Row],[Name]],(SEARCH(" ",Table1[[#This Row],[Name]],1))))</f>
        <v>Shekleton, Eric</v>
      </c>
    </row>
    <row r="15" spans="1:15" ht="18.75" customHeight="1">
      <c r="A15" s="53" t="s">
        <v>33</v>
      </c>
      <c r="B15" s="54" t="s">
        <v>17</v>
      </c>
      <c r="C15" s="57">
        <v>780</v>
      </c>
      <c r="D15" s="57">
        <v>755</v>
      </c>
      <c r="E15" s="57"/>
      <c r="F15" s="57"/>
      <c r="G15" s="57"/>
      <c r="H15" s="55">
        <v>0</v>
      </c>
      <c r="I15" s="77">
        <f t="shared" si="1"/>
        <v>780</v>
      </c>
      <c r="J15" s="77"/>
      <c r="K15" s="61">
        <v>13</v>
      </c>
      <c r="L15" s="47">
        <v>261</v>
      </c>
      <c r="M15" s="47">
        <v>272</v>
      </c>
      <c r="N15" s="47" t="str">
        <f t="shared" si="0"/>
        <v>Luke Dempsey</v>
      </c>
      <c r="O15" s="83" t="str">
        <f>TRIM(RIGHT(Table1[[#This Row],[Name]],LEN(Table1[[#This Row],[Name]])-SEARCH(" ",Table1[[#This Row],[Name]],1)))&amp;", "&amp;TRIM(LEFT(Table1[[#This Row],[Name]],(SEARCH(" ",Table1[[#This Row],[Name]],1))))</f>
        <v>Dempsey, Luke</v>
      </c>
    </row>
    <row r="16" spans="1:15" ht="18.75" customHeight="1">
      <c r="A16" s="53" t="s">
        <v>34</v>
      </c>
      <c r="B16" s="54" t="s">
        <v>30</v>
      </c>
      <c r="C16" s="55">
        <v>770</v>
      </c>
      <c r="D16" s="55">
        <v>755</v>
      </c>
      <c r="E16" s="55"/>
      <c r="F16" s="55"/>
      <c r="G16" s="55"/>
      <c r="H16" s="55">
        <v>0</v>
      </c>
      <c r="I16" s="77">
        <f t="shared" si="1"/>
        <v>770</v>
      </c>
      <c r="J16" s="77"/>
      <c r="K16" s="61">
        <v>14</v>
      </c>
      <c r="L16" s="47">
        <v>157</v>
      </c>
      <c r="M16" s="47">
        <v>262</v>
      </c>
      <c r="N16" s="47" t="str">
        <f t="shared" si="0"/>
        <v>James Joyce</v>
      </c>
      <c r="O16" s="83" t="str">
        <f>TRIM(RIGHT(Table1[[#This Row],[Name]],LEN(Table1[[#This Row],[Name]])-SEARCH(" ",Table1[[#This Row],[Name]],1)))&amp;", "&amp;TRIM(LEFT(Table1[[#This Row],[Name]],(SEARCH(" ",Table1[[#This Row],[Name]],1))))</f>
        <v>Joyce, James</v>
      </c>
    </row>
    <row r="17" spans="1:15" ht="18.75" customHeight="1">
      <c r="A17" s="53" t="s">
        <v>35</v>
      </c>
      <c r="B17" s="54" t="s">
        <v>20</v>
      </c>
      <c r="C17" s="55">
        <v>760</v>
      </c>
      <c r="D17" s="55">
        <v>755</v>
      </c>
      <c r="E17" s="55"/>
      <c r="F17" s="55"/>
      <c r="G17" s="57"/>
      <c r="H17" s="55">
        <v>0</v>
      </c>
      <c r="I17" s="77">
        <f t="shared" si="1"/>
        <v>760</v>
      </c>
      <c r="J17" s="77"/>
      <c r="K17" s="61">
        <v>15</v>
      </c>
      <c r="L17" s="47">
        <v>230</v>
      </c>
      <c r="M17" s="47">
        <v>238</v>
      </c>
      <c r="N17" s="47" t="str">
        <f t="shared" si="0"/>
        <v>Kris Foster</v>
      </c>
      <c r="O17" s="83" t="str">
        <f>TRIM(RIGHT(Table1[[#This Row],[Name]],LEN(Table1[[#This Row],[Name]])-SEARCH(" ",Table1[[#This Row],[Name]],1)))&amp;", "&amp;TRIM(LEFT(Table1[[#This Row],[Name]],(SEARCH(" ",Table1[[#This Row],[Name]],1))))</f>
        <v>Foster, Kris</v>
      </c>
    </row>
    <row r="18" spans="1:15" ht="18.75" customHeight="1">
      <c r="A18" s="53" t="s">
        <v>36</v>
      </c>
      <c r="B18" s="54" t="s">
        <v>17</v>
      </c>
      <c r="C18" s="77">
        <v>685</v>
      </c>
      <c r="D18" s="55">
        <v>755</v>
      </c>
      <c r="E18" s="55"/>
      <c r="F18" s="55"/>
      <c r="G18" s="55"/>
      <c r="H18" s="55">
        <v>0</v>
      </c>
      <c r="I18" s="77">
        <f t="shared" si="1"/>
        <v>755</v>
      </c>
      <c r="J18" s="77"/>
      <c r="K18" s="61">
        <v>16.100000000000001</v>
      </c>
      <c r="L18" s="47">
        <v>214</v>
      </c>
      <c r="M18" s="47">
        <v>266</v>
      </c>
      <c r="N18" s="47" t="str">
        <f t="shared" si="0"/>
        <v>Oisin O'Rourke</v>
      </c>
      <c r="O18" s="83" t="str">
        <f>TRIM(RIGHT(Table1[[#This Row],[Name]],LEN(Table1[[#This Row],[Name]])-SEARCH(" ",Table1[[#This Row],[Name]],1)))&amp;", "&amp;TRIM(LEFT(Table1[[#This Row],[Name]],(SEARCH(" ",Table1[[#This Row],[Name]],1))))</f>
        <v>O'Rourke, Oisin</v>
      </c>
    </row>
    <row r="19" spans="1:15" ht="18.75" customHeight="1">
      <c r="A19" s="59" t="s">
        <v>37</v>
      </c>
      <c r="B19" s="57" t="s">
        <v>17</v>
      </c>
      <c r="C19" s="55">
        <v>570</v>
      </c>
      <c r="D19" s="55">
        <v>755</v>
      </c>
      <c r="E19" s="55"/>
      <c r="F19" s="55"/>
      <c r="G19" s="55"/>
      <c r="H19" s="55">
        <v>0</v>
      </c>
      <c r="I19" s="77">
        <f t="shared" si="1"/>
        <v>755</v>
      </c>
      <c r="J19" s="77"/>
      <c r="K19" s="61">
        <v>16.2</v>
      </c>
      <c r="L19" s="47">
        <v>52</v>
      </c>
      <c r="M19" s="47">
        <v>216</v>
      </c>
      <c r="N19" s="47" t="str">
        <f t="shared" si="0"/>
        <v>Conor Gallagher</v>
      </c>
      <c r="O19" s="83" t="str">
        <f>TRIM(RIGHT(Table1[[#This Row],[Name]],LEN(Table1[[#This Row],[Name]])-SEARCH(" ",Table1[[#This Row],[Name]],1)))&amp;", "&amp;TRIM(LEFT(Table1[[#This Row],[Name]],(SEARCH(" ",Table1[[#This Row],[Name]],1))))</f>
        <v>Gallagher, Conor</v>
      </c>
    </row>
    <row r="20" spans="1:15" ht="18.75" customHeight="1">
      <c r="A20" s="53" t="s">
        <v>38</v>
      </c>
      <c r="B20" s="54" t="s">
        <v>17</v>
      </c>
      <c r="C20" s="55">
        <v>740</v>
      </c>
      <c r="D20" s="57">
        <v>0</v>
      </c>
      <c r="E20" s="57"/>
      <c r="F20" s="57"/>
      <c r="G20" s="57"/>
      <c r="H20" s="55">
        <v>0</v>
      </c>
      <c r="I20" s="77">
        <f t="shared" si="1"/>
        <v>740</v>
      </c>
      <c r="J20" s="77"/>
      <c r="K20" s="61">
        <v>18</v>
      </c>
      <c r="L20" s="47">
        <v>148</v>
      </c>
      <c r="M20" s="47">
        <v>260</v>
      </c>
      <c r="N20" s="47" t="str">
        <f t="shared" si="0"/>
        <v>Donie Mullally</v>
      </c>
      <c r="O20" s="83" t="str">
        <f>TRIM(RIGHT(Table1[[#This Row],[Name]],LEN(Table1[[#This Row],[Name]])-SEARCH(" ",Table1[[#This Row],[Name]],1)))&amp;", "&amp;TRIM(LEFT(Table1[[#This Row],[Name]],(SEARCH(" ",Table1[[#This Row],[Name]],1))))</f>
        <v>Mullally, Donie</v>
      </c>
    </row>
    <row r="21" spans="1:15" ht="18.75" customHeight="1">
      <c r="A21" s="53" t="s">
        <v>39</v>
      </c>
      <c r="B21" s="54" t="s">
        <v>17</v>
      </c>
      <c r="C21" s="77">
        <v>720</v>
      </c>
      <c r="D21" s="57">
        <v>710</v>
      </c>
      <c r="E21" s="57"/>
      <c r="F21" s="57"/>
      <c r="G21" s="57"/>
      <c r="H21" s="55">
        <v>0</v>
      </c>
      <c r="I21" s="77">
        <f t="shared" si="1"/>
        <v>720</v>
      </c>
      <c r="J21" s="77"/>
      <c r="K21" s="61">
        <v>19</v>
      </c>
      <c r="L21" s="47">
        <v>170</v>
      </c>
      <c r="M21" s="47">
        <v>230</v>
      </c>
      <c r="N21" s="47" t="str">
        <f t="shared" si="0"/>
        <v>Ciaran Kelly</v>
      </c>
      <c r="O21" s="83" t="str">
        <f>TRIM(RIGHT(Table1[[#This Row],[Name]],LEN(Table1[[#This Row],[Name]])-SEARCH(" ",Table1[[#This Row],[Name]],1)))&amp;", "&amp;TRIM(LEFT(Table1[[#This Row],[Name]],(SEARCH(" ",Table1[[#This Row],[Name]],1))))</f>
        <v>Kelly, Ciaran</v>
      </c>
    </row>
    <row r="22" spans="1:15" ht="18.75" customHeight="1">
      <c r="A22" s="63" t="s">
        <v>40</v>
      </c>
      <c r="B22" s="77" t="s">
        <v>20</v>
      </c>
      <c r="C22" s="55">
        <v>650</v>
      </c>
      <c r="D22" s="55">
        <v>700</v>
      </c>
      <c r="E22" s="55"/>
      <c r="F22" s="55"/>
      <c r="G22" s="57"/>
      <c r="H22" s="55">
        <v>0</v>
      </c>
      <c r="I22" s="77">
        <f t="shared" si="1"/>
        <v>700</v>
      </c>
      <c r="J22" s="77"/>
      <c r="K22" s="61">
        <v>20</v>
      </c>
      <c r="L22" s="47">
        <v>91</v>
      </c>
      <c r="M22" s="47">
        <v>196</v>
      </c>
      <c r="N22" s="47" t="str">
        <f t="shared" si="0"/>
        <v>Dylan Scott</v>
      </c>
      <c r="O22" s="83" t="str">
        <f>TRIM(RIGHT(Table1[[#This Row],[Name]],LEN(Table1[[#This Row],[Name]])-SEARCH(" ",Table1[[#This Row],[Name]],1)))&amp;", "&amp;TRIM(LEFT(Table1[[#This Row],[Name]],(SEARCH(" ",Table1[[#This Row],[Name]],1))))</f>
        <v>Scott, Dylan</v>
      </c>
    </row>
    <row r="23" spans="1:15" ht="18.75" customHeight="1">
      <c r="A23" s="59" t="s">
        <v>41</v>
      </c>
      <c r="B23" s="57" t="s">
        <v>17</v>
      </c>
      <c r="C23" s="57">
        <v>685</v>
      </c>
      <c r="D23" s="55">
        <v>685</v>
      </c>
      <c r="E23" s="55"/>
      <c r="F23" s="55"/>
      <c r="G23" s="55"/>
      <c r="H23" s="55">
        <v>0</v>
      </c>
      <c r="I23" s="77">
        <f t="shared" si="1"/>
        <v>685</v>
      </c>
      <c r="J23" s="77"/>
      <c r="K23" s="61">
        <v>21.1</v>
      </c>
      <c r="M23" s="47">
        <v>164</v>
      </c>
      <c r="N23" s="47" t="str">
        <f t="shared" si="0"/>
        <v>Andrew Campbell</v>
      </c>
      <c r="O23" s="83" t="str">
        <f>TRIM(RIGHT(Table1[[#This Row],[Name]],LEN(Table1[[#This Row],[Name]])-SEARCH(" ",Table1[[#This Row],[Name]],1)))&amp;", "&amp;TRIM(LEFT(Table1[[#This Row],[Name]],(SEARCH(" ",Table1[[#This Row],[Name]],1))))</f>
        <v>Campbell, Andrew</v>
      </c>
    </row>
    <row r="24" spans="1:15" ht="18.75" customHeight="1">
      <c r="A24" s="59" t="s">
        <v>42</v>
      </c>
      <c r="B24" s="57" t="s">
        <v>17</v>
      </c>
      <c r="C24" s="77">
        <v>685</v>
      </c>
      <c r="D24" s="57">
        <v>655</v>
      </c>
      <c r="E24" s="57"/>
      <c r="F24" s="57"/>
      <c r="G24" s="55"/>
      <c r="H24" s="55">
        <v>0</v>
      </c>
      <c r="I24" s="77">
        <f t="shared" si="1"/>
        <v>685</v>
      </c>
      <c r="J24" s="77"/>
      <c r="K24" s="61">
        <v>21.3</v>
      </c>
      <c r="M24" s="47">
        <v>154</v>
      </c>
      <c r="N24" s="47" t="str">
        <f t="shared" si="0"/>
        <v>Charlie Fitzgerald</v>
      </c>
      <c r="O24" s="83" t="str">
        <f>TRIM(RIGHT(Table1[[#This Row],[Name]],LEN(Table1[[#This Row],[Name]])-SEARCH(" ",Table1[[#This Row],[Name]],1)))&amp;", "&amp;TRIM(LEFT(Table1[[#This Row],[Name]],(SEARCH(" ",Table1[[#This Row],[Name]],1))))</f>
        <v>Fitzgerald, Charlie</v>
      </c>
    </row>
    <row r="25" spans="1:15" ht="18.75" customHeight="1">
      <c r="A25" s="53" t="s">
        <v>43</v>
      </c>
      <c r="B25" s="54" t="s">
        <v>17</v>
      </c>
      <c r="C25" s="77">
        <v>685</v>
      </c>
      <c r="D25" s="57">
        <v>655</v>
      </c>
      <c r="E25" s="57"/>
      <c r="F25" s="57"/>
      <c r="G25" s="57"/>
      <c r="H25" s="55">
        <v>0</v>
      </c>
      <c r="I25" s="77">
        <f t="shared" si="1"/>
        <v>685</v>
      </c>
      <c r="J25" s="77"/>
      <c r="K25" s="61">
        <v>21.4</v>
      </c>
      <c r="L25" s="47">
        <v>77</v>
      </c>
      <c r="M25" s="47">
        <v>144</v>
      </c>
      <c r="N25" s="47" t="str">
        <f t="shared" si="0"/>
        <v>Dylan Grace</v>
      </c>
      <c r="O25" s="83" t="str">
        <f>TRIM(RIGHT(Table1[[#This Row],[Name]],LEN(Table1[[#This Row],[Name]])-SEARCH(" ",Table1[[#This Row],[Name]],1)))&amp;", "&amp;TRIM(LEFT(Table1[[#This Row],[Name]],(SEARCH(" ",Table1[[#This Row],[Name]],1))))</f>
        <v>Grace, Dylan</v>
      </c>
    </row>
    <row r="26" spans="1:15" ht="18.75" customHeight="1">
      <c r="A26" s="53" t="s">
        <v>44</v>
      </c>
      <c r="B26" s="54" t="s">
        <v>26</v>
      </c>
      <c r="C26" s="57">
        <v>685</v>
      </c>
      <c r="D26" s="57">
        <v>685</v>
      </c>
      <c r="E26" s="57"/>
      <c r="F26" s="57"/>
      <c r="G26" s="55"/>
      <c r="H26" s="55">
        <v>0</v>
      </c>
      <c r="I26" s="77">
        <f t="shared" si="1"/>
        <v>685</v>
      </c>
      <c r="J26" s="77"/>
      <c r="K26" s="61">
        <v>21.2</v>
      </c>
      <c r="L26" s="47">
        <v>159</v>
      </c>
      <c r="M26" s="47">
        <v>102</v>
      </c>
      <c r="N26" s="47" t="str">
        <f t="shared" si="0"/>
        <v>James Barry</v>
      </c>
      <c r="O26" s="83" t="str">
        <f>TRIM(RIGHT(Table1[[#This Row],[Name]],LEN(Table1[[#This Row],[Name]])-SEARCH(" ",Table1[[#This Row],[Name]],1)))&amp;", "&amp;TRIM(LEFT(Table1[[#This Row],[Name]],(SEARCH(" ",Table1[[#This Row],[Name]],1))))</f>
        <v>Barry, James</v>
      </c>
    </row>
    <row r="27" spans="1:15" ht="18.75" customHeight="1">
      <c r="A27" s="53" t="s">
        <v>45</v>
      </c>
      <c r="B27" s="54" t="s">
        <v>17</v>
      </c>
      <c r="C27" s="57">
        <v>685</v>
      </c>
      <c r="D27" s="57">
        <v>0</v>
      </c>
      <c r="E27" s="57"/>
      <c r="F27" s="57"/>
      <c r="G27" s="57"/>
      <c r="H27" s="55">
        <v>0</v>
      </c>
      <c r="I27" s="77">
        <f t="shared" si="1"/>
        <v>685</v>
      </c>
      <c r="J27" s="77"/>
      <c r="K27" s="61">
        <v>21.5</v>
      </c>
      <c r="M27" s="47">
        <v>154</v>
      </c>
      <c r="N27" s="47" t="str">
        <f t="shared" si="0"/>
        <v>Barry O'Toole</v>
      </c>
      <c r="O27" s="83" t="str">
        <f>TRIM(RIGHT(Table1[[#This Row],[Name]],LEN(Table1[[#This Row],[Name]])-SEARCH(" ",Table1[[#This Row],[Name]],1)))&amp;", "&amp;TRIM(LEFT(Table1[[#This Row],[Name]],(SEARCH(" ",Table1[[#This Row],[Name]],1))))</f>
        <v>O'Toole, Barry</v>
      </c>
    </row>
    <row r="28" spans="1:15" ht="18.75" customHeight="1">
      <c r="A28" s="59" t="s">
        <v>46</v>
      </c>
      <c r="B28" s="57" t="s">
        <v>17</v>
      </c>
      <c r="C28" s="57">
        <v>625</v>
      </c>
      <c r="D28" s="57">
        <v>655</v>
      </c>
      <c r="E28" s="57"/>
      <c r="F28" s="57"/>
      <c r="G28" s="57"/>
      <c r="H28" s="55">
        <v>0</v>
      </c>
      <c r="I28" s="77">
        <f t="shared" si="1"/>
        <v>655</v>
      </c>
      <c r="J28" s="77"/>
      <c r="K28" s="61">
        <v>26.1</v>
      </c>
      <c r="L28" s="47">
        <v>11</v>
      </c>
      <c r="M28" s="47">
        <v>52</v>
      </c>
      <c r="N28" s="47" t="str">
        <f t="shared" si="0"/>
        <v>Sam Hardiman</v>
      </c>
      <c r="O28" s="83" t="str">
        <f>TRIM(RIGHT(Table1[[#This Row],[Name]],LEN(Table1[[#This Row],[Name]])-SEARCH(" ",Table1[[#This Row],[Name]],1)))&amp;", "&amp;TRIM(LEFT(Table1[[#This Row],[Name]],(SEARCH(" ",Table1[[#This Row],[Name]],1))))</f>
        <v>Hardiman, Sam</v>
      </c>
    </row>
    <row r="29" spans="1:15" ht="18.75" customHeight="1">
      <c r="A29" s="53" t="s">
        <v>47</v>
      </c>
      <c r="B29" s="54" t="s">
        <v>17</v>
      </c>
      <c r="C29" s="55">
        <v>605</v>
      </c>
      <c r="D29" s="55">
        <v>655</v>
      </c>
      <c r="E29" s="55"/>
      <c r="F29" s="55"/>
      <c r="G29" s="55"/>
      <c r="H29" s="55">
        <v>0</v>
      </c>
      <c r="I29" s="77">
        <f t="shared" si="1"/>
        <v>655</v>
      </c>
      <c r="J29" s="77"/>
      <c r="K29" s="61">
        <v>26.2</v>
      </c>
      <c r="M29" s="47">
        <v>40</v>
      </c>
      <c r="N29" s="47" t="str">
        <f t="shared" si="0"/>
        <v>Tim Dempsey</v>
      </c>
      <c r="O29" s="83" t="str">
        <f>TRIM(RIGHT(Table1[[#This Row],[Name]],LEN(Table1[[#This Row],[Name]])-SEARCH(" ",Table1[[#This Row],[Name]],1)))&amp;", "&amp;TRIM(LEFT(Table1[[#This Row],[Name]],(SEARCH(" ",Table1[[#This Row],[Name]],1))))</f>
        <v>Dempsey, Tim</v>
      </c>
    </row>
    <row r="30" spans="1:15" ht="18.75" customHeight="1">
      <c r="A30" s="53" t="s">
        <v>48</v>
      </c>
      <c r="B30" s="54" t="s">
        <v>26</v>
      </c>
      <c r="C30" s="55">
        <v>640</v>
      </c>
      <c r="D30" s="57">
        <v>630</v>
      </c>
      <c r="E30" s="57"/>
      <c r="F30" s="57"/>
      <c r="G30" s="57"/>
      <c r="H30" s="55">
        <v>0</v>
      </c>
      <c r="I30" s="77">
        <f t="shared" si="1"/>
        <v>640</v>
      </c>
      <c r="J30" s="77"/>
      <c r="K30" s="61">
        <v>28</v>
      </c>
      <c r="N30" s="47" t="str">
        <f t="shared" si="0"/>
        <v>James Kelly</v>
      </c>
      <c r="O30" s="83" t="str">
        <f>TRIM(RIGHT(Table1[[#This Row],[Name]],LEN(Table1[[#This Row],[Name]])-SEARCH(" ",Table1[[#This Row],[Name]],1)))&amp;", "&amp;TRIM(LEFT(Table1[[#This Row],[Name]],(SEARCH(" ",Table1[[#This Row],[Name]],1))))</f>
        <v>Kelly, James</v>
      </c>
    </row>
    <row r="31" spans="1:15" ht="18.75" customHeight="1">
      <c r="A31" s="53" t="s">
        <v>49</v>
      </c>
      <c r="B31" s="54" t="s">
        <v>30</v>
      </c>
      <c r="C31" s="57">
        <v>625</v>
      </c>
      <c r="D31" s="55">
        <v>0</v>
      </c>
      <c r="E31" s="55"/>
      <c r="F31" s="55"/>
      <c r="G31" s="55"/>
      <c r="H31" s="55">
        <v>0</v>
      </c>
      <c r="I31" s="77">
        <f t="shared" si="1"/>
        <v>625</v>
      </c>
      <c r="J31" s="77"/>
      <c r="K31" s="61">
        <v>29</v>
      </c>
      <c r="N31" s="47" t="str">
        <f t="shared" si="0"/>
        <v>Eddie Ditchburn</v>
      </c>
      <c r="O31" s="83" t="str">
        <f>TRIM(RIGHT(Table1[[#This Row],[Name]],LEN(Table1[[#This Row],[Name]])-SEARCH(" ",Table1[[#This Row],[Name]],1)))&amp;", "&amp;TRIM(LEFT(Table1[[#This Row],[Name]],(SEARCH(" ",Table1[[#This Row],[Name]],1))))</f>
        <v>Ditchburn, Eddie</v>
      </c>
    </row>
    <row r="32" spans="1:15" ht="18.75" customHeight="1">
      <c r="A32" s="53" t="s">
        <v>50</v>
      </c>
      <c r="B32" s="54" t="s">
        <v>26</v>
      </c>
      <c r="C32" s="55">
        <v>533</v>
      </c>
      <c r="D32" s="58">
        <v>620</v>
      </c>
      <c r="E32" s="55"/>
      <c r="F32" s="55"/>
      <c r="G32" s="55"/>
      <c r="H32" s="55">
        <v>0</v>
      </c>
      <c r="I32" s="77">
        <f t="shared" si="1"/>
        <v>620</v>
      </c>
      <c r="J32" s="58"/>
      <c r="K32" s="61">
        <v>30</v>
      </c>
      <c r="N32" s="47" t="str">
        <f t="shared" si="0"/>
        <v>Brian Kelleher</v>
      </c>
      <c r="O32" s="83" t="str">
        <f>TRIM(RIGHT(Table1[[#This Row],[Name]],LEN(Table1[[#This Row],[Name]])-SEARCH(" ",Table1[[#This Row],[Name]],1)))&amp;", "&amp;TRIM(LEFT(Table1[[#This Row],[Name]],(SEARCH(" ",Table1[[#This Row],[Name]],1))))</f>
        <v>Kelleher, Brian</v>
      </c>
    </row>
    <row r="33" spans="1:15" ht="18.75" customHeight="1">
      <c r="A33" s="59" t="s">
        <v>51</v>
      </c>
      <c r="B33" s="57" t="s">
        <v>20</v>
      </c>
      <c r="C33" s="55">
        <v>0</v>
      </c>
      <c r="D33" s="57">
        <v>605</v>
      </c>
      <c r="E33" s="57"/>
      <c r="F33" s="57"/>
      <c r="G33" s="57"/>
      <c r="H33" s="55"/>
      <c r="I33" s="77">
        <f t="shared" si="1"/>
        <v>605</v>
      </c>
      <c r="J33" s="77"/>
      <c r="K33" s="61">
        <v>31</v>
      </c>
      <c r="N33" s="47" t="str">
        <f t="shared" si="0"/>
        <v>Dawid Mucka</v>
      </c>
      <c r="O33" s="83" t="str">
        <f>TRIM(RIGHT(Table1[[#This Row],[Name]],LEN(Table1[[#This Row],[Name]])-SEARCH(" ",Table1[[#This Row],[Name]],1)))&amp;", "&amp;TRIM(LEFT(Table1[[#This Row],[Name]],(SEARCH(" ",Table1[[#This Row],[Name]],1))))</f>
        <v>Mucka, Dawid</v>
      </c>
    </row>
    <row r="34" spans="1:15" ht="18.75" customHeight="1">
      <c r="A34" s="53" t="s">
        <v>52</v>
      </c>
      <c r="B34" s="54" t="s">
        <v>20</v>
      </c>
      <c r="C34" s="55">
        <v>570</v>
      </c>
      <c r="D34" s="55">
        <v>605</v>
      </c>
      <c r="E34" s="55"/>
      <c r="F34" s="55"/>
      <c r="G34" s="57"/>
      <c r="H34" s="55">
        <v>0</v>
      </c>
      <c r="I34" s="77">
        <f t="shared" si="1"/>
        <v>605</v>
      </c>
      <c r="J34" s="77"/>
      <c r="K34" s="61">
        <v>31</v>
      </c>
      <c r="N34" s="47" t="str">
        <f t="shared" si="0"/>
        <v>Iain Dick</v>
      </c>
      <c r="O34" s="83" t="str">
        <f>TRIM(RIGHT(Table1[[#This Row],[Name]],LEN(Table1[[#This Row],[Name]])-SEARCH(" ",Table1[[#This Row],[Name]],1)))&amp;", "&amp;TRIM(LEFT(Table1[[#This Row],[Name]],(SEARCH(" ",Table1[[#This Row],[Name]],1))))</f>
        <v>Dick, Iain</v>
      </c>
    </row>
    <row r="35" spans="1:15" ht="18.75" customHeight="1">
      <c r="A35" s="63" t="s">
        <v>53</v>
      </c>
      <c r="B35" s="57" t="s">
        <v>30</v>
      </c>
      <c r="C35" s="55">
        <v>605</v>
      </c>
      <c r="D35" s="57">
        <v>0</v>
      </c>
      <c r="E35" s="57"/>
      <c r="F35" s="57"/>
      <c r="G35" s="55"/>
      <c r="H35" s="55">
        <v>0</v>
      </c>
      <c r="I35" s="77">
        <f t="shared" si="1"/>
        <v>605</v>
      </c>
      <c r="J35" s="77"/>
      <c r="K35" s="62">
        <v>31</v>
      </c>
      <c r="L35" s="47">
        <v>167</v>
      </c>
      <c r="M35" s="47">
        <v>248</v>
      </c>
      <c r="N35" s="47" t="str">
        <f t="shared" ref="N35:N53" si="2">A35</f>
        <v>Martin Williams</v>
      </c>
      <c r="O35" s="83" t="str">
        <f>TRIM(RIGHT(Table1[[#This Row],[Name]],LEN(Table1[[#This Row],[Name]])-SEARCH(" ",Table1[[#This Row],[Name]],1)))&amp;", "&amp;TRIM(LEFT(Table1[[#This Row],[Name]],(SEARCH(" ",Table1[[#This Row],[Name]],1))))</f>
        <v>Williams, Martin</v>
      </c>
    </row>
    <row r="36" spans="1:15" ht="18.75" customHeight="1">
      <c r="A36" s="53" t="s">
        <v>54</v>
      </c>
      <c r="B36" s="54" t="s">
        <v>20</v>
      </c>
      <c r="C36" s="77">
        <v>0</v>
      </c>
      <c r="D36" s="55">
        <v>575</v>
      </c>
      <c r="E36" s="55"/>
      <c r="F36" s="55"/>
      <c r="G36" s="55"/>
      <c r="H36" s="55"/>
      <c r="I36" s="77">
        <f t="shared" ref="I36:I53" si="3">C36+D36-MIN(C36,D36)</f>
        <v>575</v>
      </c>
      <c r="J36" s="77"/>
      <c r="K36" s="61">
        <v>34</v>
      </c>
      <c r="L36" s="47">
        <v>71</v>
      </c>
      <c r="M36" s="47">
        <v>238</v>
      </c>
      <c r="N36" s="47" t="str">
        <f t="shared" si="2"/>
        <v>Adam Wallace</v>
      </c>
      <c r="O36" s="83" t="str">
        <f>TRIM(RIGHT(Table1[[#This Row],[Name]],LEN(Table1[[#This Row],[Name]])-SEARCH(" ",Table1[[#This Row],[Name]],1)))&amp;", "&amp;TRIM(LEFT(Table1[[#This Row],[Name]],(SEARCH(" ",Table1[[#This Row],[Name]],1))))</f>
        <v>Wallace, Adam</v>
      </c>
    </row>
    <row r="37" spans="1:15" ht="18.75" customHeight="1">
      <c r="A37" s="59" t="s">
        <v>55</v>
      </c>
      <c r="B37" s="57" t="s">
        <v>30</v>
      </c>
      <c r="C37" s="55">
        <v>0</v>
      </c>
      <c r="D37" s="55">
        <v>575</v>
      </c>
      <c r="E37" s="55"/>
      <c r="F37" s="55"/>
      <c r="G37" s="55"/>
      <c r="H37" s="55"/>
      <c r="I37" s="77">
        <f t="shared" si="3"/>
        <v>575</v>
      </c>
      <c r="J37" s="77"/>
      <c r="K37" s="61">
        <v>34</v>
      </c>
      <c r="L37" s="47">
        <v>41</v>
      </c>
      <c r="M37" s="47">
        <v>194</v>
      </c>
      <c r="N37" s="47" t="str">
        <f t="shared" si="2"/>
        <v>Jack Costello</v>
      </c>
      <c r="O37" s="83" t="str">
        <f>TRIM(RIGHT(Table1[[#This Row],[Name]],LEN(Table1[[#This Row],[Name]])-SEARCH(" ",Table1[[#This Row],[Name]],1)))&amp;", "&amp;TRIM(LEFT(Table1[[#This Row],[Name]],(SEARCH(" ",Table1[[#This Row],[Name]],1))))</f>
        <v>Costello, Jack</v>
      </c>
    </row>
    <row r="38" spans="1:15" ht="18.75" customHeight="1">
      <c r="A38" s="59" t="s">
        <v>56</v>
      </c>
      <c r="B38" s="57" t="s">
        <v>17</v>
      </c>
      <c r="C38" s="77">
        <v>0</v>
      </c>
      <c r="D38" s="55">
        <v>575</v>
      </c>
      <c r="E38" s="55"/>
      <c r="F38" s="55"/>
      <c r="G38" s="55"/>
      <c r="H38" s="55"/>
      <c r="I38" s="77">
        <f t="shared" si="3"/>
        <v>575</v>
      </c>
      <c r="J38" s="77"/>
      <c r="K38" s="61">
        <v>34</v>
      </c>
      <c r="M38" s="47">
        <v>120</v>
      </c>
      <c r="N38" s="47" t="str">
        <f t="shared" si="2"/>
        <v>Sam Totterdell</v>
      </c>
      <c r="O38" s="83" t="str">
        <f>TRIM(RIGHT(Table1[[#This Row],[Name]],LEN(Table1[[#This Row],[Name]])-SEARCH(" ",Table1[[#This Row],[Name]],1)))&amp;", "&amp;TRIM(LEFT(Table1[[#This Row],[Name]],(SEARCH(" ",Table1[[#This Row],[Name]],1))))</f>
        <v>Totterdell, Sam</v>
      </c>
    </row>
    <row r="39" spans="1:15" ht="18.75" customHeight="1">
      <c r="A39" s="53" t="s">
        <v>57</v>
      </c>
      <c r="B39" s="54" t="s">
        <v>17</v>
      </c>
      <c r="C39" s="55">
        <v>0</v>
      </c>
      <c r="D39" s="55">
        <v>575</v>
      </c>
      <c r="E39" s="55"/>
      <c r="F39" s="55"/>
      <c r="G39" s="55"/>
      <c r="H39" s="55"/>
      <c r="I39" s="77">
        <f t="shared" si="3"/>
        <v>575</v>
      </c>
      <c r="J39" s="77"/>
      <c r="K39" s="61">
        <v>34</v>
      </c>
      <c r="L39" s="47">
        <v>57</v>
      </c>
      <c r="M39" s="47">
        <v>102</v>
      </c>
      <c r="N39" s="47" t="str">
        <f t="shared" si="2"/>
        <v>Thomas Becher</v>
      </c>
      <c r="O39" s="83" t="str">
        <f>TRIM(RIGHT(Table1[[#This Row],[Name]],LEN(Table1[[#This Row],[Name]])-SEARCH(" ",Table1[[#This Row],[Name]],1)))&amp;", "&amp;TRIM(LEFT(Table1[[#This Row],[Name]],(SEARCH(" ",Table1[[#This Row],[Name]],1))))</f>
        <v>Becher, Thomas</v>
      </c>
    </row>
    <row r="40" spans="1:15" ht="18.75" customHeight="1">
      <c r="A40" s="53" t="s">
        <v>58</v>
      </c>
      <c r="B40" s="54" t="s">
        <v>17</v>
      </c>
      <c r="C40" s="55">
        <v>570</v>
      </c>
      <c r="D40" s="57">
        <v>0</v>
      </c>
      <c r="E40" s="57"/>
      <c r="F40" s="57"/>
      <c r="G40" s="55"/>
      <c r="H40" s="55">
        <v>0</v>
      </c>
      <c r="I40" s="77">
        <f t="shared" si="3"/>
        <v>570</v>
      </c>
      <c r="J40" s="77"/>
      <c r="K40" s="61">
        <v>38</v>
      </c>
      <c r="L40" s="47">
        <v>8</v>
      </c>
      <c r="M40" s="47">
        <v>92</v>
      </c>
      <c r="N40" s="47" t="str">
        <f t="shared" si="2"/>
        <v>Conor Merriman</v>
      </c>
      <c r="O40" s="83" t="str">
        <f>TRIM(RIGHT(Table1[[#This Row],[Name]],LEN(Table1[[#This Row],[Name]])-SEARCH(" ",Table1[[#This Row],[Name]],1)))&amp;", "&amp;TRIM(LEFT(Table1[[#This Row],[Name]],(SEARCH(" ",Table1[[#This Row],[Name]],1))))</f>
        <v>Merriman, Conor</v>
      </c>
    </row>
    <row r="41" spans="1:15" ht="18.75" customHeight="1">
      <c r="A41" s="63" t="s">
        <v>59</v>
      </c>
      <c r="B41" s="57"/>
      <c r="C41" s="55">
        <v>570</v>
      </c>
      <c r="D41" s="55">
        <v>0</v>
      </c>
      <c r="E41" s="55"/>
      <c r="F41" s="55"/>
      <c r="G41" s="57"/>
      <c r="H41" s="55">
        <v>0</v>
      </c>
      <c r="I41" s="77">
        <f t="shared" si="3"/>
        <v>570</v>
      </c>
      <c r="J41" s="77"/>
      <c r="K41" s="61">
        <v>38</v>
      </c>
      <c r="L41" s="47">
        <v>190</v>
      </c>
      <c r="M41" s="47">
        <v>52</v>
      </c>
      <c r="N41" s="47" t="str">
        <f t="shared" si="2"/>
        <v>Harry McGoldrick</v>
      </c>
      <c r="O41" s="83" t="str">
        <f>TRIM(RIGHT(Table1[[#This Row],[Name]],LEN(Table1[[#This Row],[Name]])-SEARCH(" ",Table1[[#This Row],[Name]],1)))&amp;", "&amp;TRIM(LEFT(Table1[[#This Row],[Name]],(SEARCH(" ",Table1[[#This Row],[Name]],1))))</f>
        <v>McGoldrick, Harry</v>
      </c>
    </row>
    <row r="42" spans="1:15" ht="18.75" customHeight="1">
      <c r="A42" s="53" t="s">
        <v>60</v>
      </c>
      <c r="B42" s="54" t="s">
        <v>30</v>
      </c>
      <c r="C42" s="55">
        <v>570</v>
      </c>
      <c r="D42" s="55">
        <v>0</v>
      </c>
      <c r="E42" s="55"/>
      <c r="F42" s="55"/>
      <c r="G42" s="55"/>
      <c r="H42" s="55">
        <v>0</v>
      </c>
      <c r="I42" s="77">
        <f t="shared" si="3"/>
        <v>570</v>
      </c>
      <c r="J42" s="77"/>
      <c r="K42" s="61">
        <v>38</v>
      </c>
      <c r="M42" s="47">
        <v>40</v>
      </c>
      <c r="N42" s="47" t="str">
        <f t="shared" si="2"/>
        <v>Martin-Edward Ditchburn</v>
      </c>
      <c r="O42" s="83" t="str">
        <f>TRIM(RIGHT(Table1[[#This Row],[Name]],LEN(Table1[[#This Row],[Name]])-SEARCH(" ",Table1[[#This Row],[Name]],1)))&amp;", "&amp;TRIM(LEFT(Table1[[#This Row],[Name]],(SEARCH(" ",Table1[[#This Row],[Name]],1))))</f>
        <v>Ditchburn, Martin-Edward</v>
      </c>
    </row>
    <row r="43" spans="1:15" ht="18.75" customHeight="1">
      <c r="A43" s="53" t="s">
        <v>61</v>
      </c>
      <c r="B43" s="54" t="s">
        <v>17</v>
      </c>
      <c r="C43" s="55">
        <v>570</v>
      </c>
      <c r="D43" s="57">
        <v>0</v>
      </c>
      <c r="E43" s="57"/>
      <c r="F43" s="57"/>
      <c r="G43" s="55"/>
      <c r="H43" s="55">
        <v>0</v>
      </c>
      <c r="I43" s="77">
        <f t="shared" si="3"/>
        <v>570</v>
      </c>
      <c r="J43" s="77"/>
      <c r="K43" s="61">
        <v>38</v>
      </c>
      <c r="M43" s="47">
        <v>120</v>
      </c>
      <c r="N43" s="47" t="str">
        <f t="shared" si="2"/>
        <v>Tadhg Downey</v>
      </c>
      <c r="O43" s="83" t="str">
        <f>TRIM(RIGHT(Table1[[#This Row],[Name]],LEN(Table1[[#This Row],[Name]])-SEARCH(" ",Table1[[#This Row],[Name]],1)))&amp;", "&amp;TRIM(LEFT(Table1[[#This Row],[Name]],(SEARCH(" ",Table1[[#This Row],[Name]],1))))</f>
        <v>Downey, Tadhg</v>
      </c>
    </row>
    <row r="44" spans="1:15" ht="18.75" customHeight="1">
      <c r="A44" s="53" t="s">
        <v>62</v>
      </c>
      <c r="B44" s="54" t="s">
        <v>26</v>
      </c>
      <c r="C44" s="77">
        <v>0</v>
      </c>
      <c r="D44" s="55">
        <v>538</v>
      </c>
      <c r="E44" s="55"/>
      <c r="F44" s="55"/>
      <c r="G44" s="55"/>
      <c r="H44" s="55"/>
      <c r="I44" s="77">
        <f t="shared" si="3"/>
        <v>538</v>
      </c>
      <c r="J44" s="77"/>
      <c r="K44" s="61">
        <v>42</v>
      </c>
      <c r="L44" s="47">
        <v>57</v>
      </c>
      <c r="M44" s="47">
        <v>102</v>
      </c>
      <c r="N44" s="47" t="str">
        <f t="shared" si="2"/>
        <v>Conor Leahy</v>
      </c>
      <c r="O44" s="83" t="str">
        <f>TRIM(RIGHT(Table1[[#This Row],[Name]],LEN(Table1[[#This Row],[Name]])-SEARCH(" ",Table1[[#This Row],[Name]],1)))&amp;", "&amp;TRIM(LEFT(Table1[[#This Row],[Name]],(SEARCH(" ",Table1[[#This Row],[Name]],1))))</f>
        <v>Leahy, Conor</v>
      </c>
    </row>
    <row r="45" spans="1:15" ht="18.75" customHeight="1">
      <c r="A45" s="59" t="s">
        <v>63</v>
      </c>
      <c r="B45" s="57" t="s">
        <v>26</v>
      </c>
      <c r="C45" s="55">
        <v>0</v>
      </c>
      <c r="D45" s="57">
        <v>538</v>
      </c>
      <c r="E45" s="57"/>
      <c r="F45" s="57"/>
      <c r="G45" s="57"/>
      <c r="H45" s="55"/>
      <c r="I45" s="77">
        <f t="shared" si="3"/>
        <v>538</v>
      </c>
      <c r="J45" s="77"/>
      <c r="K45" s="61">
        <v>42</v>
      </c>
      <c r="L45" s="47">
        <v>8</v>
      </c>
      <c r="M45" s="47">
        <v>92</v>
      </c>
      <c r="N45" s="47" t="str">
        <f t="shared" si="2"/>
        <v>Darragh Condon</v>
      </c>
      <c r="O45" s="83" t="str">
        <f>TRIM(RIGHT(Table1[[#This Row],[Name]],LEN(Table1[[#This Row],[Name]])-SEARCH(" ",Table1[[#This Row],[Name]],1)))&amp;", "&amp;TRIM(LEFT(Table1[[#This Row],[Name]],(SEARCH(" ",Table1[[#This Row],[Name]],1))))</f>
        <v>Condon, Darragh</v>
      </c>
    </row>
    <row r="46" spans="1:15" ht="18.75" customHeight="1">
      <c r="A46" s="59" t="s">
        <v>64</v>
      </c>
      <c r="B46" s="57" t="s">
        <v>26</v>
      </c>
      <c r="C46" s="77">
        <v>533</v>
      </c>
      <c r="D46" s="55">
        <v>538</v>
      </c>
      <c r="E46" s="55"/>
      <c r="F46" s="55"/>
      <c r="G46" s="55"/>
      <c r="H46" s="55">
        <v>0</v>
      </c>
      <c r="I46" s="77">
        <f t="shared" si="3"/>
        <v>538</v>
      </c>
      <c r="J46" s="77"/>
      <c r="K46" s="61">
        <v>42</v>
      </c>
      <c r="L46" s="47">
        <v>190</v>
      </c>
      <c r="M46" s="47">
        <v>52</v>
      </c>
      <c r="N46" s="47" t="str">
        <f t="shared" si="2"/>
        <v>Jack O'Brien</v>
      </c>
      <c r="O46" s="83" t="str">
        <f>TRIM(RIGHT(Table1[[#This Row],[Name]],LEN(Table1[[#This Row],[Name]])-SEARCH(" ",Table1[[#This Row],[Name]],1)))&amp;", "&amp;TRIM(LEFT(Table1[[#This Row],[Name]],(SEARCH(" ",Table1[[#This Row],[Name]],1))))</f>
        <v>O'Brien, Jack</v>
      </c>
    </row>
    <row r="47" spans="1:15" ht="18.75" customHeight="1">
      <c r="A47" s="59" t="s">
        <v>65</v>
      </c>
      <c r="B47" s="57" t="s">
        <v>17</v>
      </c>
      <c r="C47" s="55">
        <v>533</v>
      </c>
      <c r="D47" s="57">
        <v>538</v>
      </c>
      <c r="E47" s="57"/>
      <c r="F47" s="57"/>
      <c r="G47" s="57"/>
      <c r="H47" s="55">
        <v>0</v>
      </c>
      <c r="I47" s="77">
        <f t="shared" si="3"/>
        <v>538</v>
      </c>
      <c r="J47" s="77"/>
      <c r="K47" s="61">
        <v>42</v>
      </c>
      <c r="M47" s="47">
        <v>40</v>
      </c>
      <c r="N47" s="47" t="str">
        <f t="shared" si="2"/>
        <v>Kevin McCabe</v>
      </c>
      <c r="O47" s="83" t="str">
        <f>TRIM(RIGHT(Table1[[#This Row],[Name]],LEN(Table1[[#This Row],[Name]])-SEARCH(" ",Table1[[#This Row],[Name]],1)))&amp;", "&amp;TRIM(LEFT(Table1[[#This Row],[Name]],(SEARCH(" ",Table1[[#This Row],[Name]],1))))</f>
        <v>McCabe, Kevin</v>
      </c>
    </row>
    <row r="48" spans="1:15" ht="18.75" customHeight="1">
      <c r="A48" s="53" t="s">
        <v>66</v>
      </c>
      <c r="B48" s="54" t="s">
        <v>17</v>
      </c>
      <c r="C48" s="55">
        <v>0</v>
      </c>
      <c r="D48" s="55">
        <v>538</v>
      </c>
      <c r="E48" s="55"/>
      <c r="F48" s="55"/>
      <c r="G48" s="55"/>
      <c r="H48" s="55"/>
      <c r="I48" s="77">
        <f t="shared" si="3"/>
        <v>538</v>
      </c>
      <c r="J48" s="77"/>
      <c r="K48" s="61">
        <v>42</v>
      </c>
      <c r="M48" s="47">
        <v>120</v>
      </c>
      <c r="N48" s="47" t="str">
        <f t="shared" si="2"/>
        <v>Lorka O'Hannrachain</v>
      </c>
      <c r="O48" s="83" t="str">
        <f>TRIM(RIGHT(Table1[[#This Row],[Name]],LEN(Table1[[#This Row],[Name]])-SEARCH(" ",Table1[[#This Row],[Name]],1)))&amp;", "&amp;TRIM(LEFT(Table1[[#This Row],[Name]],(SEARCH(" ",Table1[[#This Row],[Name]],1))))</f>
        <v>O'Hannrachain, Lorka</v>
      </c>
    </row>
    <row r="49" spans="1:15" ht="18.75" customHeight="1">
      <c r="A49" s="59" t="s">
        <v>67</v>
      </c>
      <c r="B49" s="57" t="s">
        <v>17</v>
      </c>
      <c r="C49" s="55">
        <v>533</v>
      </c>
      <c r="D49" s="55">
        <v>538</v>
      </c>
      <c r="E49" s="55"/>
      <c r="F49" s="55"/>
      <c r="G49" s="55"/>
      <c r="H49" s="55">
        <v>0</v>
      </c>
      <c r="I49" s="77">
        <f t="shared" si="3"/>
        <v>538</v>
      </c>
      <c r="J49" s="77"/>
      <c r="K49" s="61">
        <v>42</v>
      </c>
      <c r="L49" s="47">
        <v>57</v>
      </c>
      <c r="M49" s="47">
        <v>102</v>
      </c>
      <c r="N49" s="47" t="str">
        <f t="shared" si="2"/>
        <v>Louis Murphy</v>
      </c>
      <c r="O49" s="83" t="str">
        <f>TRIM(RIGHT(Table1[[#This Row],[Name]],LEN(Table1[[#This Row],[Name]])-SEARCH(" ",Table1[[#This Row],[Name]],1)))&amp;", "&amp;TRIM(LEFT(Table1[[#This Row],[Name]],(SEARCH(" ",Table1[[#This Row],[Name]],1))))</f>
        <v>Murphy, Louis</v>
      </c>
    </row>
    <row r="50" spans="1:15" ht="18.75" customHeight="1">
      <c r="A50" s="53" t="s">
        <v>68</v>
      </c>
      <c r="B50" s="54" t="s">
        <v>26</v>
      </c>
      <c r="C50" s="77">
        <v>533</v>
      </c>
      <c r="D50" s="55">
        <v>538</v>
      </c>
      <c r="E50" s="55"/>
      <c r="F50" s="55"/>
      <c r="G50" s="55"/>
      <c r="H50" s="55">
        <v>0</v>
      </c>
      <c r="I50" s="77">
        <f t="shared" si="3"/>
        <v>538</v>
      </c>
      <c r="J50" s="77"/>
      <c r="K50" s="61">
        <v>42</v>
      </c>
      <c r="L50" s="47">
        <v>8</v>
      </c>
      <c r="M50" s="47">
        <v>92</v>
      </c>
      <c r="N50" s="47" t="str">
        <f t="shared" si="2"/>
        <v>Niall O'Driscoll</v>
      </c>
      <c r="O50" s="83" t="str">
        <f>TRIM(RIGHT(Table1[[#This Row],[Name]],LEN(Table1[[#This Row],[Name]])-SEARCH(" ",Table1[[#This Row],[Name]],1)))&amp;", "&amp;TRIM(LEFT(Table1[[#This Row],[Name]],(SEARCH(" ",Table1[[#This Row],[Name]],1))))</f>
        <v>O'Driscoll, Niall</v>
      </c>
    </row>
    <row r="51" spans="1:15" ht="18.75" customHeight="1">
      <c r="A51" s="59" t="s">
        <v>69</v>
      </c>
      <c r="B51" s="57" t="s">
        <v>20</v>
      </c>
      <c r="C51" s="55">
        <v>0</v>
      </c>
      <c r="D51" s="55">
        <v>538</v>
      </c>
      <c r="E51" s="55"/>
      <c r="F51" s="55"/>
      <c r="G51" s="55"/>
      <c r="H51" s="55"/>
      <c r="I51" s="77">
        <f t="shared" si="3"/>
        <v>538</v>
      </c>
      <c r="J51" s="77"/>
      <c r="K51" s="61">
        <v>42</v>
      </c>
      <c r="L51" s="47">
        <v>190</v>
      </c>
      <c r="M51" s="47">
        <v>52</v>
      </c>
      <c r="N51" s="47" t="str">
        <f t="shared" si="2"/>
        <v>Vladislav Chucklev</v>
      </c>
      <c r="O51" s="83" t="str">
        <f>TRIM(RIGHT(Table1[[#This Row],[Name]],LEN(Table1[[#This Row],[Name]])-SEARCH(" ",Table1[[#This Row],[Name]],1)))&amp;", "&amp;TRIM(LEFT(Table1[[#This Row],[Name]],(SEARCH(" ",Table1[[#This Row],[Name]],1))))</f>
        <v>Chucklev, Vladislav</v>
      </c>
    </row>
    <row r="52" spans="1:15" ht="18.75" customHeight="1">
      <c r="A52" s="53" t="s">
        <v>70</v>
      </c>
      <c r="B52" s="54" t="s">
        <v>17</v>
      </c>
      <c r="C52" s="55">
        <v>533</v>
      </c>
      <c r="D52" s="55">
        <v>0</v>
      </c>
      <c r="E52" s="55"/>
      <c r="F52" s="55"/>
      <c r="G52" s="55"/>
      <c r="H52" s="55">
        <v>0</v>
      </c>
      <c r="I52" s="77">
        <f t="shared" si="3"/>
        <v>533</v>
      </c>
      <c r="J52" s="77"/>
      <c r="K52" s="61">
        <v>50</v>
      </c>
      <c r="M52" s="47">
        <v>40</v>
      </c>
      <c r="N52" s="47" t="str">
        <f t="shared" si="2"/>
        <v>Scott Jestin</v>
      </c>
      <c r="O52" s="83" t="str">
        <f>TRIM(RIGHT(Table1[[#This Row],[Name]],LEN(Table1[[#This Row],[Name]])-SEARCH(" ",Table1[[#This Row],[Name]],1)))&amp;", "&amp;TRIM(LEFT(Table1[[#This Row],[Name]],(SEARCH(" ",Table1[[#This Row],[Name]],1))))</f>
        <v>Jestin, Scott</v>
      </c>
    </row>
    <row r="53" spans="1:15" ht="18.75" customHeight="1">
      <c r="A53" s="53" t="s">
        <v>71</v>
      </c>
      <c r="B53" s="54" t="s">
        <v>30</v>
      </c>
      <c r="C53" s="55">
        <v>0</v>
      </c>
      <c r="D53" s="55">
        <v>515</v>
      </c>
      <c r="E53" s="55"/>
      <c r="F53" s="55"/>
      <c r="G53" s="55"/>
      <c r="H53" s="55"/>
      <c r="I53" s="77">
        <f t="shared" si="3"/>
        <v>515</v>
      </c>
      <c r="J53" s="77"/>
      <c r="K53" s="61">
        <v>51</v>
      </c>
      <c r="M53" s="47">
        <v>40</v>
      </c>
      <c r="N53" s="47" t="str">
        <f t="shared" si="2"/>
        <v>David O'Connor</v>
      </c>
      <c r="O53" s="83" t="str">
        <f>TRIM(RIGHT(Table1[[#This Row],[Name]],LEN(Table1[[#This Row],[Name]])-SEARCH(" ",Table1[[#This Row],[Name]],1)))&amp;", "&amp;TRIM(LEFT(Table1[[#This Row],[Name]],(SEARCH(" ",Table1[[#This Row],[Name]],1))))</f>
        <v>O'Connor, David</v>
      </c>
    </row>
  </sheetData>
  <printOptions horizontalCentered="1" gridLines="1"/>
  <pageMargins left="0.59027777777777801" right="0.59027777777777801" top="0.59027777777777801" bottom="0.78680555555555598" header="0.39305555555555599" footer="0.47152777777777799"/>
  <pageSetup paperSize="9" scale="60" orientation="portrait" horizontalDpi="300" verticalDpi="300"/>
  <headerFooter>
    <oddHeader>&amp;CPage &amp;P&amp;RJunior Boys</oddHeader>
    <oddFooter>&amp;LIrish Junior Boys Ranking List</oddFooter>
  </headerFooter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sqref="A1:K1"/>
    </sheetView>
  </sheetViews>
  <sheetFormatPr defaultColWidth="8.875" defaultRowHeight="12.75"/>
  <cols>
    <col min="1" max="1" width="24" style="47" customWidth="1"/>
    <col min="2" max="2" width="9.125" style="48" customWidth="1"/>
    <col min="3" max="3" width="8.875" style="47"/>
    <col min="4" max="4" width="9.375" style="47" customWidth="1"/>
    <col min="5" max="6" width="8.875" style="47"/>
    <col min="7" max="7" width="9.375" style="47" customWidth="1"/>
    <col min="8" max="8" width="11" style="47" customWidth="1"/>
    <col min="9" max="9" width="8.875" style="47"/>
    <col min="10" max="10" width="9.125" style="47" hidden="1" customWidth="1"/>
    <col min="11" max="11" width="9.375" style="47" customWidth="1"/>
    <col min="12" max="12" width="8.875" style="47" hidden="1" customWidth="1"/>
    <col min="13" max="13" width="9.875" style="47" hidden="1" customWidth="1"/>
    <col min="14" max="16384" width="8.875" style="47"/>
  </cols>
  <sheetData>
    <row r="1" spans="1:16" s="69" customFormat="1" ht="18.75" customHeight="1">
      <c r="A1" s="137" t="s">
        <v>101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6" s="74" customFormat="1" ht="18.75" customHeight="1">
      <c r="A2" s="70" t="s">
        <v>1</v>
      </c>
      <c r="B2" s="71" t="s">
        <v>102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/>
      <c r="K2" s="71" t="s">
        <v>11</v>
      </c>
      <c r="L2" s="73" t="s">
        <v>12</v>
      </c>
      <c r="M2" s="76" t="s">
        <v>12</v>
      </c>
    </row>
    <row r="3" spans="1:16" ht="18.75" customHeight="1">
      <c r="A3" s="53" t="s">
        <v>28</v>
      </c>
      <c r="B3" s="54" t="s">
        <v>17</v>
      </c>
      <c r="C3" s="55">
        <v>1000</v>
      </c>
      <c r="D3" s="55">
        <v>1000</v>
      </c>
      <c r="E3" s="55"/>
      <c r="F3" s="55"/>
      <c r="G3" s="55"/>
      <c r="H3" s="55">
        <v>0</v>
      </c>
      <c r="I3" s="55">
        <f t="shared" ref="I3:I46" si="0">C3+D3-MIN(C3,D3)</f>
        <v>1000</v>
      </c>
      <c r="J3" s="77"/>
      <c r="K3" s="62">
        <v>1</v>
      </c>
      <c r="M3" s="47">
        <v>384</v>
      </c>
      <c r="N3" s="47" t="str">
        <f>RIGHT(A3,LEN(A3)-SEARCH(" ",A3,1))&amp;", "&amp;LEFT(A3,(SEARCH(" ",A3,1)))</f>
        <v xml:space="preserve">McGovern, Evin </v>
      </c>
    </row>
    <row r="4" spans="1:16" ht="18.75" customHeight="1">
      <c r="A4" s="53" t="s">
        <v>29</v>
      </c>
      <c r="B4" s="54" t="s">
        <v>30</v>
      </c>
      <c r="C4" s="55">
        <v>960</v>
      </c>
      <c r="D4" s="55">
        <v>960</v>
      </c>
      <c r="E4" s="55"/>
      <c r="F4" s="55"/>
      <c r="G4" s="55"/>
      <c r="H4" s="55">
        <v>0</v>
      </c>
      <c r="I4" s="55">
        <f t="shared" si="0"/>
        <v>960</v>
      </c>
      <c r="J4" s="77"/>
      <c r="K4" s="62">
        <v>2</v>
      </c>
      <c r="L4" s="47">
        <v>156</v>
      </c>
      <c r="M4" s="47">
        <v>316</v>
      </c>
      <c r="N4" s="47" t="str">
        <f t="shared" ref="N4:N46" si="1">RIGHT(A4,LEN(A4)-SEARCH(" ",A4,1))&amp;", "&amp;LEFT(A4,(SEARCH(" ",A4,1)))</f>
        <v xml:space="preserve">Dunleavy, Brian </v>
      </c>
    </row>
    <row r="5" spans="1:16" ht="18.75" customHeight="1">
      <c r="A5" s="59" t="s">
        <v>42</v>
      </c>
      <c r="B5" s="57" t="s">
        <v>17</v>
      </c>
      <c r="C5" s="55">
        <v>860</v>
      </c>
      <c r="D5" s="55">
        <v>920</v>
      </c>
      <c r="E5" s="55"/>
      <c r="F5" s="55"/>
      <c r="G5" s="55"/>
      <c r="H5" s="55">
        <v>0</v>
      </c>
      <c r="I5" s="55">
        <f t="shared" si="0"/>
        <v>920</v>
      </c>
      <c r="J5" s="77"/>
      <c r="K5" s="62">
        <v>3.1</v>
      </c>
      <c r="L5" s="47">
        <v>165</v>
      </c>
      <c r="M5" s="47">
        <v>238</v>
      </c>
      <c r="N5" s="47" t="str">
        <f t="shared" si="1"/>
        <v xml:space="preserve">Fitzgerald, Charlie </v>
      </c>
      <c r="O5" s="74"/>
      <c r="P5" s="74"/>
    </row>
    <row r="6" spans="1:16" ht="18.75" customHeight="1">
      <c r="A6" s="53" t="s">
        <v>38</v>
      </c>
      <c r="B6" s="54" t="s">
        <v>17</v>
      </c>
      <c r="C6" s="55">
        <v>920</v>
      </c>
      <c r="D6" s="55">
        <v>775</v>
      </c>
      <c r="E6" s="55"/>
      <c r="F6" s="55"/>
      <c r="G6" s="55"/>
      <c r="H6" s="55">
        <v>0</v>
      </c>
      <c r="I6" s="55">
        <f t="shared" si="0"/>
        <v>920</v>
      </c>
      <c r="J6" s="77"/>
      <c r="K6" s="62">
        <v>3.2</v>
      </c>
      <c r="L6" s="47">
        <v>90</v>
      </c>
      <c r="M6" s="47">
        <v>222</v>
      </c>
      <c r="N6" s="47" t="str">
        <f t="shared" si="1"/>
        <v xml:space="preserve">Mullally, Donie </v>
      </c>
    </row>
    <row r="7" spans="1:16" ht="18.75" customHeight="1">
      <c r="A7" s="53" t="s">
        <v>43</v>
      </c>
      <c r="B7" s="54" t="s">
        <v>17</v>
      </c>
      <c r="C7" s="55">
        <v>880</v>
      </c>
      <c r="D7" s="55">
        <v>820</v>
      </c>
      <c r="E7" s="55"/>
      <c r="F7" s="55"/>
      <c r="G7" s="55"/>
      <c r="H7" s="55">
        <v>0</v>
      </c>
      <c r="I7" s="55">
        <f t="shared" si="0"/>
        <v>880</v>
      </c>
      <c r="J7" s="77"/>
      <c r="K7" s="62">
        <v>5</v>
      </c>
      <c r="L7" s="47">
        <v>273</v>
      </c>
      <c r="M7" s="47">
        <v>260</v>
      </c>
      <c r="N7" s="47" t="str">
        <f t="shared" si="1"/>
        <v xml:space="preserve">Grace, Dylan </v>
      </c>
    </row>
    <row r="8" spans="1:16" ht="18.75" customHeight="1">
      <c r="A8" s="53" t="s">
        <v>103</v>
      </c>
      <c r="B8" s="54" t="s">
        <v>20</v>
      </c>
      <c r="C8" s="55">
        <v>820</v>
      </c>
      <c r="D8" s="55">
        <v>880</v>
      </c>
      <c r="E8" s="55"/>
      <c r="F8" s="55"/>
      <c r="G8" s="55"/>
      <c r="H8" s="55">
        <v>0</v>
      </c>
      <c r="I8" s="55">
        <f t="shared" si="0"/>
        <v>880</v>
      </c>
      <c r="J8" s="77"/>
      <c r="K8" s="62">
        <v>5</v>
      </c>
      <c r="L8" s="47">
        <v>340</v>
      </c>
      <c r="M8" s="47">
        <v>310</v>
      </c>
      <c r="N8" s="47" t="str">
        <f t="shared" si="1"/>
        <v xml:space="preserve">Cathcart, Owen </v>
      </c>
    </row>
    <row r="9" spans="1:16" ht="18.75" customHeight="1">
      <c r="A9" s="53" t="s">
        <v>104</v>
      </c>
      <c r="B9" s="54" t="s">
        <v>17</v>
      </c>
      <c r="C9" s="55">
        <v>0</v>
      </c>
      <c r="D9" s="55">
        <v>860</v>
      </c>
      <c r="E9" s="55"/>
      <c r="F9" s="55"/>
      <c r="G9" s="55"/>
      <c r="H9" s="55">
        <v>0</v>
      </c>
      <c r="I9" s="55">
        <f t="shared" si="0"/>
        <v>860</v>
      </c>
      <c r="J9" s="77"/>
      <c r="K9" s="62">
        <v>7</v>
      </c>
      <c r="N9" s="47" t="str">
        <f t="shared" si="1"/>
        <v xml:space="preserve">Isac, Ghenadie </v>
      </c>
      <c r="O9" s="74"/>
      <c r="P9" s="74"/>
    </row>
    <row r="10" spans="1:16" ht="18.75" customHeight="1">
      <c r="A10" s="53" t="s">
        <v>48</v>
      </c>
      <c r="B10" s="54" t="s">
        <v>26</v>
      </c>
      <c r="C10" s="55">
        <v>840</v>
      </c>
      <c r="D10" s="55">
        <v>840</v>
      </c>
      <c r="E10" s="55"/>
      <c r="F10" s="55"/>
      <c r="G10" s="55"/>
      <c r="H10" s="55">
        <v>0</v>
      </c>
      <c r="I10" s="55">
        <f t="shared" si="0"/>
        <v>840</v>
      </c>
      <c r="J10" s="77"/>
      <c r="K10" s="62">
        <v>8</v>
      </c>
      <c r="L10" s="47">
        <v>232</v>
      </c>
      <c r="M10" s="47">
        <v>258</v>
      </c>
      <c r="N10" s="47" t="str">
        <f t="shared" si="1"/>
        <v xml:space="preserve">Kelly, James </v>
      </c>
    </row>
    <row r="11" spans="1:16" ht="18.75" customHeight="1">
      <c r="A11" s="53" t="s">
        <v>70</v>
      </c>
      <c r="B11" s="54" t="s">
        <v>17</v>
      </c>
      <c r="C11" s="55">
        <v>790</v>
      </c>
      <c r="D11" s="55">
        <v>800</v>
      </c>
      <c r="E11" s="55"/>
      <c r="F11" s="55"/>
      <c r="G11" s="55"/>
      <c r="H11" s="55">
        <v>0</v>
      </c>
      <c r="I11" s="55">
        <f t="shared" si="0"/>
        <v>800</v>
      </c>
      <c r="J11" s="77"/>
      <c r="K11" s="62">
        <v>9</v>
      </c>
      <c r="L11" s="47">
        <v>232</v>
      </c>
      <c r="M11" s="47">
        <v>256</v>
      </c>
      <c r="N11" s="47" t="str">
        <f t="shared" si="1"/>
        <v xml:space="preserve">Jestin, Scott </v>
      </c>
      <c r="O11" s="74"/>
      <c r="P11" s="74"/>
    </row>
    <row r="12" spans="1:16" ht="18.75" customHeight="1">
      <c r="A12" s="53" t="s">
        <v>61</v>
      </c>
      <c r="B12" s="54" t="s">
        <v>17</v>
      </c>
      <c r="C12" s="55">
        <v>800</v>
      </c>
      <c r="D12" s="55">
        <v>0</v>
      </c>
      <c r="E12" s="55"/>
      <c r="F12" s="55"/>
      <c r="G12" s="55"/>
      <c r="H12" s="55">
        <v>0</v>
      </c>
      <c r="I12" s="55">
        <f t="shared" si="0"/>
        <v>800</v>
      </c>
      <c r="J12" s="77"/>
      <c r="K12" s="62">
        <v>9</v>
      </c>
      <c r="M12" s="47">
        <v>156</v>
      </c>
      <c r="N12" s="47" t="str">
        <f t="shared" si="1"/>
        <v xml:space="preserve">Downey, Tadhg </v>
      </c>
    </row>
    <row r="13" spans="1:16" ht="18.75" customHeight="1">
      <c r="A13" s="63" t="s">
        <v>53</v>
      </c>
      <c r="B13" s="57" t="s">
        <v>30</v>
      </c>
      <c r="C13" s="55">
        <v>780</v>
      </c>
      <c r="D13" s="55">
        <v>0</v>
      </c>
      <c r="E13" s="55"/>
      <c r="F13" s="55"/>
      <c r="G13" s="55"/>
      <c r="H13" s="55">
        <v>0</v>
      </c>
      <c r="I13" s="55">
        <f t="shared" si="0"/>
        <v>780</v>
      </c>
      <c r="J13" s="77"/>
      <c r="K13" s="62">
        <v>11</v>
      </c>
      <c r="L13" s="47">
        <v>299</v>
      </c>
      <c r="M13" s="47">
        <v>262</v>
      </c>
      <c r="N13" s="47" t="str">
        <f t="shared" si="1"/>
        <v xml:space="preserve">Williams, Martin </v>
      </c>
    </row>
    <row r="14" spans="1:16" ht="18.75" customHeight="1">
      <c r="A14" s="53" t="s">
        <v>105</v>
      </c>
      <c r="B14" s="54" t="s">
        <v>20</v>
      </c>
      <c r="C14" s="55">
        <v>695</v>
      </c>
      <c r="D14" s="55">
        <v>775</v>
      </c>
      <c r="E14" s="55"/>
      <c r="F14" s="55"/>
      <c r="G14" s="55"/>
      <c r="H14" s="55">
        <v>0</v>
      </c>
      <c r="I14" s="55">
        <f t="shared" si="0"/>
        <v>775</v>
      </c>
      <c r="J14" s="77"/>
      <c r="K14" s="62">
        <v>12</v>
      </c>
      <c r="L14" s="47">
        <v>231</v>
      </c>
      <c r="M14" s="47">
        <v>250</v>
      </c>
      <c r="N14" s="47" t="str">
        <f t="shared" si="1"/>
        <v xml:space="preserve">Barr, Adam </v>
      </c>
    </row>
    <row r="15" spans="1:16" ht="18.75" customHeight="1">
      <c r="A15" s="53" t="s">
        <v>52</v>
      </c>
      <c r="B15" s="54" t="s">
        <v>20</v>
      </c>
      <c r="C15" s="55">
        <v>695</v>
      </c>
      <c r="D15" s="55">
        <v>775</v>
      </c>
      <c r="E15" s="55"/>
      <c r="F15" s="55"/>
      <c r="G15" s="55"/>
      <c r="H15" s="55">
        <v>0</v>
      </c>
      <c r="I15" s="55">
        <f t="shared" si="0"/>
        <v>775</v>
      </c>
      <c r="J15" s="77"/>
      <c r="K15" s="62">
        <v>12</v>
      </c>
      <c r="L15" s="47">
        <v>114</v>
      </c>
      <c r="M15" s="47">
        <v>248</v>
      </c>
      <c r="N15" s="47" t="str">
        <f t="shared" si="1"/>
        <v xml:space="preserve">Dick, Iain </v>
      </c>
      <c r="O15" s="74"/>
      <c r="P15" s="74"/>
    </row>
    <row r="16" spans="1:16" ht="18.75" customHeight="1">
      <c r="A16" s="53" t="s">
        <v>66</v>
      </c>
      <c r="B16" s="54" t="s">
        <v>17</v>
      </c>
      <c r="C16" s="55">
        <v>0</v>
      </c>
      <c r="D16" s="55">
        <v>775</v>
      </c>
      <c r="E16" s="55"/>
      <c r="F16" s="55"/>
      <c r="G16" s="55"/>
      <c r="H16" s="55">
        <v>0</v>
      </c>
      <c r="I16" s="55">
        <f t="shared" si="0"/>
        <v>775</v>
      </c>
      <c r="J16" s="77"/>
      <c r="K16" s="62">
        <v>12</v>
      </c>
      <c r="L16" s="47">
        <v>186</v>
      </c>
      <c r="M16" s="47">
        <v>248</v>
      </c>
      <c r="N16" s="47" t="str">
        <f t="shared" si="1"/>
        <v xml:space="preserve">O'Hannrachain, Lorka </v>
      </c>
    </row>
    <row r="17" spans="1:15" ht="18.75" customHeight="1">
      <c r="A17" s="53" t="s">
        <v>34</v>
      </c>
      <c r="B17" s="54" t="s">
        <v>30</v>
      </c>
      <c r="C17" s="55">
        <v>770</v>
      </c>
      <c r="D17" s="55">
        <v>690</v>
      </c>
      <c r="E17" s="55"/>
      <c r="F17" s="55"/>
      <c r="G17" s="55"/>
      <c r="H17" s="55">
        <v>0</v>
      </c>
      <c r="I17" s="55">
        <f t="shared" si="0"/>
        <v>770</v>
      </c>
      <c r="J17" s="77"/>
      <c r="K17" s="62">
        <v>15</v>
      </c>
      <c r="L17" s="47">
        <v>186</v>
      </c>
      <c r="M17" s="47">
        <v>198</v>
      </c>
      <c r="N17" s="47" t="str">
        <f t="shared" si="1"/>
        <v xml:space="preserve">Joyce, James </v>
      </c>
    </row>
    <row r="18" spans="1:15" ht="18.75" customHeight="1">
      <c r="A18" s="59" t="s">
        <v>106</v>
      </c>
      <c r="B18" s="57" t="s">
        <v>26</v>
      </c>
      <c r="C18" s="55">
        <v>760</v>
      </c>
      <c r="D18" s="55">
        <v>0</v>
      </c>
      <c r="E18" s="55"/>
      <c r="F18" s="55"/>
      <c r="G18" s="55"/>
      <c r="H18" s="55">
        <v>0</v>
      </c>
      <c r="I18" s="55">
        <f t="shared" si="0"/>
        <v>760</v>
      </c>
      <c r="J18" s="77"/>
      <c r="K18" s="62">
        <v>16</v>
      </c>
      <c r="L18" s="47">
        <v>175</v>
      </c>
      <c r="M18" s="47">
        <v>196</v>
      </c>
      <c r="N18" s="47" t="str">
        <f t="shared" si="1"/>
        <v xml:space="preserve">Hussain, Usaamah </v>
      </c>
      <c r="O18" s="74"/>
    </row>
    <row r="19" spans="1:15" ht="18.75" customHeight="1">
      <c r="A19" s="59" t="s">
        <v>37</v>
      </c>
      <c r="B19" s="57" t="s">
        <v>17</v>
      </c>
      <c r="C19" s="55">
        <v>750</v>
      </c>
      <c r="D19" s="55">
        <v>750</v>
      </c>
      <c r="E19" s="55"/>
      <c r="F19" s="55"/>
      <c r="G19" s="55"/>
      <c r="H19" s="55">
        <v>0</v>
      </c>
      <c r="I19" s="55">
        <f t="shared" si="0"/>
        <v>750</v>
      </c>
      <c r="J19" s="77"/>
      <c r="K19" s="62">
        <v>17</v>
      </c>
      <c r="L19" s="47">
        <v>2</v>
      </c>
      <c r="M19" s="47">
        <v>188</v>
      </c>
      <c r="N19" s="47" t="str">
        <f t="shared" si="1"/>
        <v xml:space="preserve">Gallagher, Conor </v>
      </c>
    </row>
    <row r="20" spans="1:15" ht="18.75" customHeight="1">
      <c r="A20" s="53" t="s">
        <v>107</v>
      </c>
      <c r="B20" s="54" t="s">
        <v>17</v>
      </c>
      <c r="C20" s="55">
        <v>670</v>
      </c>
      <c r="D20" s="55">
        <v>740</v>
      </c>
      <c r="E20" s="55"/>
      <c r="F20" s="55"/>
      <c r="G20" s="55"/>
      <c r="H20" s="55">
        <v>0</v>
      </c>
      <c r="I20" s="55">
        <f t="shared" si="0"/>
        <v>740</v>
      </c>
      <c r="J20" s="77"/>
      <c r="K20" s="62">
        <v>18</v>
      </c>
      <c r="M20" s="47">
        <v>104</v>
      </c>
      <c r="N20" s="47" t="str">
        <f t="shared" si="1"/>
        <v xml:space="preserve">Vaughan, Paddy </v>
      </c>
    </row>
    <row r="21" spans="1:15" ht="18.75" customHeight="1">
      <c r="A21" s="53" t="s">
        <v>108</v>
      </c>
      <c r="B21" s="54" t="s">
        <v>20</v>
      </c>
      <c r="C21" s="55">
        <v>740</v>
      </c>
      <c r="D21" s="55">
        <v>725</v>
      </c>
      <c r="E21" s="55"/>
      <c r="F21" s="55"/>
      <c r="G21" s="55"/>
      <c r="H21" s="55">
        <v>0</v>
      </c>
      <c r="I21" s="55">
        <f t="shared" si="0"/>
        <v>740</v>
      </c>
      <c r="J21" s="77"/>
      <c r="K21" s="62">
        <v>18</v>
      </c>
      <c r="M21" s="47">
        <v>62</v>
      </c>
      <c r="N21" s="47" t="str">
        <f t="shared" si="1"/>
        <v xml:space="preserve">Early, Thomas </v>
      </c>
    </row>
    <row r="22" spans="1:15" ht="18.75" customHeight="1">
      <c r="A22" s="53" t="s">
        <v>49</v>
      </c>
      <c r="B22" s="54" t="s">
        <v>30</v>
      </c>
      <c r="C22" s="55">
        <v>730</v>
      </c>
      <c r="D22" s="55">
        <v>0</v>
      </c>
      <c r="E22" s="55"/>
      <c r="F22" s="55"/>
      <c r="G22" s="55"/>
      <c r="H22" s="55">
        <v>0</v>
      </c>
      <c r="I22" s="55">
        <f t="shared" si="0"/>
        <v>730</v>
      </c>
      <c r="J22" s="77"/>
      <c r="K22" s="62">
        <v>20</v>
      </c>
      <c r="N22" s="47" t="str">
        <f t="shared" si="1"/>
        <v xml:space="preserve">Ditchburn, Eddie </v>
      </c>
    </row>
    <row r="23" spans="1:15" ht="18.75" customHeight="1">
      <c r="A23" s="59" t="s">
        <v>109</v>
      </c>
      <c r="B23" s="57" t="s">
        <v>20</v>
      </c>
      <c r="C23" s="55">
        <v>0</v>
      </c>
      <c r="D23" s="55">
        <v>725</v>
      </c>
      <c r="E23" s="55"/>
      <c r="F23" s="55"/>
      <c r="G23" s="55"/>
      <c r="H23" s="55">
        <v>0</v>
      </c>
      <c r="I23" s="55">
        <f t="shared" si="0"/>
        <v>725</v>
      </c>
      <c r="J23" s="77"/>
      <c r="K23" s="62">
        <v>21</v>
      </c>
      <c r="M23" s="47">
        <v>114</v>
      </c>
      <c r="N23" s="47" t="str">
        <f t="shared" si="1"/>
        <v xml:space="preserve">Nugent, Conor </v>
      </c>
    </row>
    <row r="24" spans="1:15" ht="18.75" customHeight="1">
      <c r="A24" s="59" t="s">
        <v>67</v>
      </c>
      <c r="B24" s="57" t="s">
        <v>17</v>
      </c>
      <c r="C24" s="55">
        <v>720</v>
      </c>
      <c r="D24" s="55">
        <v>705</v>
      </c>
      <c r="E24" s="55"/>
      <c r="F24" s="55"/>
      <c r="G24" s="55"/>
      <c r="H24" s="55">
        <v>0</v>
      </c>
      <c r="I24" s="55">
        <f t="shared" si="0"/>
        <v>720</v>
      </c>
      <c r="J24" s="77"/>
      <c r="K24" s="62">
        <v>22</v>
      </c>
      <c r="M24" s="47">
        <v>104</v>
      </c>
      <c r="N24" s="47" t="str">
        <f t="shared" si="1"/>
        <v xml:space="preserve">Murphy, Louis </v>
      </c>
    </row>
    <row r="25" spans="1:15" ht="18.75" customHeight="1">
      <c r="A25" s="53" t="s">
        <v>110</v>
      </c>
      <c r="B25" s="54" t="s">
        <v>20</v>
      </c>
      <c r="C25" s="55">
        <v>695</v>
      </c>
      <c r="D25" s="55">
        <v>705</v>
      </c>
      <c r="E25" s="55"/>
      <c r="F25" s="55"/>
      <c r="G25" s="55"/>
      <c r="H25" s="55">
        <v>0</v>
      </c>
      <c r="I25" s="55">
        <f t="shared" si="0"/>
        <v>705</v>
      </c>
      <c r="J25" s="77"/>
      <c r="K25" s="62">
        <v>23</v>
      </c>
      <c r="L25" s="47">
        <v>12</v>
      </c>
      <c r="M25" s="47">
        <v>92</v>
      </c>
      <c r="N25" s="47" t="str">
        <f t="shared" si="1"/>
        <v xml:space="preserve">Magrath, James </v>
      </c>
    </row>
    <row r="26" spans="1:15" ht="18.75" customHeight="1">
      <c r="A26" s="53" t="s">
        <v>111</v>
      </c>
      <c r="B26" s="54" t="s">
        <v>17</v>
      </c>
      <c r="C26" s="55">
        <v>695</v>
      </c>
      <c r="D26" s="55">
        <v>0</v>
      </c>
      <c r="E26" s="55"/>
      <c r="F26" s="55"/>
      <c r="G26" s="55"/>
      <c r="H26" s="55">
        <v>0</v>
      </c>
      <c r="I26" s="55">
        <f t="shared" si="0"/>
        <v>695</v>
      </c>
      <c r="J26" s="77"/>
      <c r="K26" s="62">
        <v>24</v>
      </c>
      <c r="M26" s="47">
        <v>80</v>
      </c>
      <c r="N26" s="47" t="str">
        <f t="shared" si="1"/>
        <v xml:space="preserve">Doyle, James </v>
      </c>
    </row>
    <row r="27" spans="1:15" ht="18.75" customHeight="1">
      <c r="A27" s="53" t="s">
        <v>112</v>
      </c>
      <c r="B27" s="54" t="s">
        <v>20</v>
      </c>
      <c r="C27" s="55">
        <v>660</v>
      </c>
      <c r="D27" s="55">
        <v>680</v>
      </c>
      <c r="E27" s="55"/>
      <c r="F27" s="55"/>
      <c r="G27" s="55"/>
      <c r="H27" s="55">
        <v>0</v>
      </c>
      <c r="I27" s="55">
        <f t="shared" si="0"/>
        <v>680</v>
      </c>
      <c r="J27" s="77"/>
      <c r="K27" s="62">
        <v>25</v>
      </c>
      <c r="M27" s="47">
        <v>52</v>
      </c>
      <c r="N27" s="47" t="str">
        <f t="shared" si="1"/>
        <v xml:space="preserve">Earley, Zak </v>
      </c>
    </row>
    <row r="28" spans="1:15" ht="18.75" customHeight="1">
      <c r="A28" s="59" t="s">
        <v>113</v>
      </c>
      <c r="B28" s="57" t="s">
        <v>17</v>
      </c>
      <c r="C28" s="55">
        <v>645</v>
      </c>
      <c r="D28" s="55">
        <v>665</v>
      </c>
      <c r="E28" s="55"/>
      <c r="F28" s="55"/>
      <c r="G28" s="55"/>
      <c r="H28" s="55">
        <v>0</v>
      </c>
      <c r="I28" s="55">
        <f t="shared" si="0"/>
        <v>665</v>
      </c>
      <c r="J28" s="77"/>
      <c r="K28" s="62">
        <v>26</v>
      </c>
      <c r="M28" s="47">
        <v>40</v>
      </c>
      <c r="N28" s="47" t="str">
        <f t="shared" si="1"/>
        <v xml:space="preserve">Becher, Tomas </v>
      </c>
    </row>
    <row r="29" spans="1:15" ht="18.75" customHeight="1">
      <c r="A29" s="53" t="s">
        <v>69</v>
      </c>
      <c r="B29" s="54" t="s">
        <v>20</v>
      </c>
      <c r="C29" s="55">
        <v>0</v>
      </c>
      <c r="D29" s="55">
        <v>665</v>
      </c>
      <c r="E29" s="55"/>
      <c r="F29" s="55"/>
      <c r="G29" s="55"/>
      <c r="H29" s="55">
        <v>0</v>
      </c>
      <c r="I29" s="55">
        <f t="shared" si="0"/>
        <v>665</v>
      </c>
      <c r="J29" s="77"/>
      <c r="K29" s="62">
        <v>26</v>
      </c>
      <c r="N29" s="47" t="str">
        <f t="shared" si="1"/>
        <v xml:space="preserve">Chucklev, Vladislav </v>
      </c>
    </row>
    <row r="30" spans="1:15" ht="18.75" customHeight="1">
      <c r="A30" s="53" t="s">
        <v>114</v>
      </c>
      <c r="B30" s="54" t="s">
        <v>26</v>
      </c>
      <c r="C30" s="55">
        <v>645</v>
      </c>
      <c r="D30" s="55">
        <v>0</v>
      </c>
      <c r="E30" s="55"/>
      <c r="F30" s="55"/>
      <c r="G30" s="55"/>
      <c r="H30" s="55">
        <v>0</v>
      </c>
      <c r="I30" s="55">
        <f t="shared" si="0"/>
        <v>645</v>
      </c>
      <c r="J30" s="77"/>
      <c r="K30" s="62">
        <v>28</v>
      </c>
      <c r="N30" s="47" t="str">
        <f t="shared" si="1"/>
        <v xml:space="preserve">Brown, Niall </v>
      </c>
    </row>
    <row r="31" spans="1:15" ht="18.75" customHeight="1">
      <c r="A31" s="53" t="s">
        <v>115</v>
      </c>
      <c r="B31" s="54" t="s">
        <v>20</v>
      </c>
      <c r="C31" s="55">
        <v>0</v>
      </c>
      <c r="D31" s="55">
        <v>635</v>
      </c>
      <c r="E31" s="55"/>
      <c r="F31" s="55"/>
      <c r="G31" s="55"/>
      <c r="H31" s="55">
        <v>0</v>
      </c>
      <c r="I31" s="55">
        <f t="shared" si="0"/>
        <v>635</v>
      </c>
      <c r="J31" s="77"/>
      <c r="K31" s="62">
        <v>29</v>
      </c>
      <c r="N31" s="47" t="str">
        <f t="shared" si="1"/>
        <v xml:space="preserve">Subramani, Aditya </v>
      </c>
    </row>
    <row r="32" spans="1:15" ht="18.75" customHeight="1">
      <c r="A32" s="53" t="s">
        <v>71</v>
      </c>
      <c r="B32" s="54" t="s">
        <v>30</v>
      </c>
      <c r="C32" s="55">
        <v>550</v>
      </c>
      <c r="D32" s="55">
        <v>635</v>
      </c>
      <c r="E32" s="55"/>
      <c r="F32" s="55"/>
      <c r="G32" s="55"/>
      <c r="H32" s="55">
        <v>0</v>
      </c>
      <c r="I32" s="55">
        <f t="shared" si="0"/>
        <v>635</v>
      </c>
      <c r="J32" s="77"/>
      <c r="K32" s="62">
        <v>29</v>
      </c>
      <c r="N32" s="47" t="str">
        <f t="shared" si="1"/>
        <v xml:space="preserve">O'Connor, David </v>
      </c>
    </row>
    <row r="33" spans="1:14" ht="18.75" customHeight="1">
      <c r="A33" s="53" t="s">
        <v>55</v>
      </c>
      <c r="B33" s="54" t="s">
        <v>30</v>
      </c>
      <c r="C33" s="55">
        <v>575</v>
      </c>
      <c r="D33" s="55">
        <v>635</v>
      </c>
      <c r="E33" s="55"/>
      <c r="F33" s="55"/>
      <c r="G33" s="55"/>
      <c r="H33" s="55">
        <v>0</v>
      </c>
      <c r="I33" s="55">
        <f t="shared" si="0"/>
        <v>635</v>
      </c>
      <c r="J33" s="77"/>
      <c r="K33" s="62">
        <v>29</v>
      </c>
      <c r="L33" s="47">
        <v>71</v>
      </c>
      <c r="M33" s="47">
        <v>204</v>
      </c>
      <c r="N33" s="47" t="str">
        <f t="shared" si="1"/>
        <v xml:space="preserve">Costello, Jack </v>
      </c>
    </row>
    <row r="34" spans="1:14" ht="18.75" customHeight="1">
      <c r="A34" s="53" t="s">
        <v>68</v>
      </c>
      <c r="B34" s="54" t="s">
        <v>26</v>
      </c>
      <c r="C34" s="55">
        <v>575</v>
      </c>
      <c r="D34" s="55">
        <v>635</v>
      </c>
      <c r="E34" s="55"/>
      <c r="F34" s="55"/>
      <c r="G34" s="55"/>
      <c r="H34" s="55">
        <v>0</v>
      </c>
      <c r="I34" s="55">
        <f t="shared" si="0"/>
        <v>635</v>
      </c>
      <c r="J34" s="77"/>
      <c r="K34" s="62">
        <v>29</v>
      </c>
      <c r="L34" s="47">
        <v>73</v>
      </c>
      <c r="M34" s="47">
        <v>166</v>
      </c>
      <c r="N34" s="47" t="str">
        <f t="shared" si="1"/>
        <v xml:space="preserve">O'Driscoll, Niall </v>
      </c>
    </row>
    <row r="35" spans="1:14" ht="18.75" customHeight="1">
      <c r="A35" s="53" t="s">
        <v>116</v>
      </c>
      <c r="B35" s="54" t="s">
        <v>17</v>
      </c>
      <c r="C35" s="55">
        <v>615</v>
      </c>
      <c r="D35" s="55">
        <v>0</v>
      </c>
      <c r="E35" s="55"/>
      <c r="F35" s="55"/>
      <c r="G35" s="55"/>
      <c r="H35" s="55">
        <v>0</v>
      </c>
      <c r="I35" s="55">
        <f t="shared" si="0"/>
        <v>615</v>
      </c>
      <c r="J35" s="77"/>
      <c r="K35" s="62">
        <v>33</v>
      </c>
      <c r="M35" s="47">
        <v>154</v>
      </c>
      <c r="N35" s="47" t="str">
        <f t="shared" si="1"/>
        <v xml:space="preserve">McCool, Evan </v>
      </c>
    </row>
    <row r="36" spans="1:14" ht="18.75" customHeight="1">
      <c r="A36" s="53" t="s">
        <v>117</v>
      </c>
      <c r="B36" s="54" t="s">
        <v>20</v>
      </c>
      <c r="C36" s="55">
        <v>615</v>
      </c>
      <c r="D36" s="55">
        <v>0</v>
      </c>
      <c r="E36" s="55"/>
      <c r="F36" s="55"/>
      <c r="G36" s="55"/>
      <c r="H36" s="55">
        <v>0</v>
      </c>
      <c r="I36" s="55">
        <f t="shared" si="0"/>
        <v>615</v>
      </c>
      <c r="J36" s="77"/>
      <c r="K36" s="62">
        <v>33</v>
      </c>
      <c r="M36" s="47">
        <v>104</v>
      </c>
      <c r="N36" s="47" t="str">
        <f t="shared" si="1"/>
        <v xml:space="preserve">Dick, Jack </v>
      </c>
    </row>
    <row r="37" spans="1:14" ht="18.75" customHeight="1">
      <c r="A37" s="53" t="s">
        <v>118</v>
      </c>
      <c r="B37" s="54" t="s">
        <v>17</v>
      </c>
      <c r="C37" s="55">
        <v>615</v>
      </c>
      <c r="D37" s="55">
        <v>0</v>
      </c>
      <c r="E37" s="55"/>
      <c r="F37" s="55"/>
      <c r="G37" s="55"/>
      <c r="H37" s="55">
        <v>0</v>
      </c>
      <c r="I37" s="55">
        <f t="shared" si="0"/>
        <v>615</v>
      </c>
      <c r="J37" s="77"/>
      <c r="K37" s="62">
        <v>33</v>
      </c>
      <c r="M37" s="47">
        <v>80</v>
      </c>
      <c r="N37" s="47" t="str">
        <f t="shared" si="1"/>
        <v xml:space="preserve">Proudfoot, Joe </v>
      </c>
    </row>
    <row r="38" spans="1:14" ht="18.75" customHeight="1">
      <c r="A38" s="53" t="s">
        <v>119</v>
      </c>
      <c r="B38" s="54" t="s">
        <v>30</v>
      </c>
      <c r="C38" s="55">
        <v>615</v>
      </c>
      <c r="D38" s="55">
        <v>0</v>
      </c>
      <c r="E38" s="55"/>
      <c r="F38" s="55"/>
      <c r="G38" s="55"/>
      <c r="H38" s="55">
        <v>0</v>
      </c>
      <c r="I38" s="55">
        <f t="shared" si="0"/>
        <v>615</v>
      </c>
      <c r="J38" s="77"/>
      <c r="K38" s="62">
        <v>33</v>
      </c>
      <c r="L38" s="47">
        <v>71</v>
      </c>
      <c r="M38" s="47">
        <v>204</v>
      </c>
      <c r="N38" s="47" t="str">
        <f t="shared" si="1"/>
        <v xml:space="preserve">Dapkus, Kristijonas </v>
      </c>
    </row>
    <row r="39" spans="1:14" ht="18.75" customHeight="1">
      <c r="A39" s="59" t="s">
        <v>62</v>
      </c>
      <c r="B39" s="57" t="s">
        <v>26</v>
      </c>
      <c r="C39" s="55">
        <v>575</v>
      </c>
      <c r="D39" s="55">
        <v>610</v>
      </c>
      <c r="E39" s="55"/>
      <c r="F39" s="55"/>
      <c r="G39" s="55"/>
      <c r="H39" s="55">
        <v>0</v>
      </c>
      <c r="I39" s="55">
        <f t="shared" si="0"/>
        <v>610</v>
      </c>
      <c r="J39" s="77"/>
      <c r="K39" s="62">
        <v>37</v>
      </c>
      <c r="L39" s="47">
        <v>73</v>
      </c>
      <c r="M39" s="47">
        <v>166</v>
      </c>
      <c r="N39" s="47" t="str">
        <f t="shared" si="1"/>
        <v xml:space="preserve">Leahy, Conor </v>
      </c>
    </row>
    <row r="40" spans="1:14" ht="18.75" customHeight="1">
      <c r="A40" s="53" t="s">
        <v>120</v>
      </c>
      <c r="B40" s="54" t="s">
        <v>20</v>
      </c>
      <c r="C40" s="55">
        <v>0</v>
      </c>
      <c r="D40" s="55">
        <v>600</v>
      </c>
      <c r="E40" s="55"/>
      <c r="F40" s="55"/>
      <c r="G40" s="55"/>
      <c r="H40" s="55">
        <v>0</v>
      </c>
      <c r="I40" s="55">
        <f t="shared" si="0"/>
        <v>600</v>
      </c>
      <c r="J40" s="77"/>
      <c r="K40" s="62">
        <v>38</v>
      </c>
      <c r="M40" s="47">
        <v>154</v>
      </c>
      <c r="N40" s="47" t="str">
        <f t="shared" si="1"/>
        <v xml:space="preserve">Mc Kenna, Danny </v>
      </c>
    </row>
    <row r="41" spans="1:14" ht="18.75" customHeight="1">
      <c r="A41" s="59" t="s">
        <v>63</v>
      </c>
      <c r="B41" s="57" t="s">
        <v>26</v>
      </c>
      <c r="C41" s="55">
        <v>550</v>
      </c>
      <c r="D41" s="55">
        <v>585</v>
      </c>
      <c r="E41" s="55"/>
      <c r="F41" s="55"/>
      <c r="G41" s="55"/>
      <c r="H41" s="55">
        <v>0</v>
      </c>
      <c r="I41" s="55">
        <f t="shared" si="0"/>
        <v>585</v>
      </c>
      <c r="J41" s="77"/>
      <c r="K41" s="62">
        <v>39</v>
      </c>
      <c r="M41" s="47">
        <v>104</v>
      </c>
      <c r="N41" s="47" t="str">
        <f t="shared" si="1"/>
        <v xml:space="preserve">Condon, Darragh </v>
      </c>
    </row>
    <row r="42" spans="1:14" ht="18.75" customHeight="1">
      <c r="A42" s="53" t="s">
        <v>121</v>
      </c>
      <c r="B42" s="54" t="s">
        <v>30</v>
      </c>
      <c r="C42" s="55">
        <v>0</v>
      </c>
      <c r="D42" s="55">
        <v>585</v>
      </c>
      <c r="E42" s="55"/>
      <c r="F42" s="55"/>
      <c r="G42" s="55"/>
      <c r="H42" s="55">
        <v>0</v>
      </c>
      <c r="I42" s="55">
        <f t="shared" si="0"/>
        <v>585</v>
      </c>
      <c r="J42" s="77"/>
      <c r="K42" s="62">
        <v>39</v>
      </c>
      <c r="M42" s="47">
        <v>80</v>
      </c>
      <c r="N42" s="47" t="str">
        <f t="shared" si="1"/>
        <v xml:space="preserve">Costello, Paul </v>
      </c>
    </row>
    <row r="43" spans="1:14" ht="18.75" customHeight="1">
      <c r="A43" s="59" t="s">
        <v>122</v>
      </c>
      <c r="B43" s="57" t="s">
        <v>17</v>
      </c>
      <c r="C43" s="55">
        <v>575</v>
      </c>
      <c r="D43" s="55">
        <v>0</v>
      </c>
      <c r="E43" s="55"/>
      <c r="F43" s="55"/>
      <c r="G43" s="55"/>
      <c r="H43" s="55">
        <v>0</v>
      </c>
      <c r="I43" s="55">
        <f t="shared" si="0"/>
        <v>575</v>
      </c>
      <c r="J43" s="77"/>
      <c r="K43" s="62">
        <v>41</v>
      </c>
      <c r="L43" s="47">
        <v>71</v>
      </c>
      <c r="M43" s="47">
        <v>204</v>
      </c>
      <c r="N43" s="47" t="str">
        <f t="shared" si="1"/>
        <v xml:space="preserve">Felle, Eric </v>
      </c>
    </row>
    <row r="44" spans="1:14" ht="18.75" customHeight="1">
      <c r="A44" s="59" t="s">
        <v>123</v>
      </c>
      <c r="B44" s="57" t="s">
        <v>20</v>
      </c>
      <c r="C44" s="55">
        <v>0</v>
      </c>
      <c r="D44" s="55">
        <v>565</v>
      </c>
      <c r="E44" s="55"/>
      <c r="F44" s="55"/>
      <c r="G44" s="55"/>
      <c r="H44" s="55">
        <v>0</v>
      </c>
      <c r="I44" s="55">
        <f t="shared" si="0"/>
        <v>565</v>
      </c>
      <c r="J44" s="77"/>
      <c r="K44" s="62">
        <v>42</v>
      </c>
      <c r="L44" s="47">
        <v>73</v>
      </c>
      <c r="M44" s="47">
        <v>166</v>
      </c>
      <c r="N44" s="47" t="str">
        <f t="shared" si="1"/>
        <v xml:space="preserve">Fields, Eanna </v>
      </c>
    </row>
    <row r="45" spans="1:14" ht="18.75" customHeight="1">
      <c r="A45" s="53" t="s">
        <v>90</v>
      </c>
      <c r="B45" s="54" t="s">
        <v>26</v>
      </c>
      <c r="C45" s="55">
        <v>0</v>
      </c>
      <c r="D45" s="55">
        <v>565</v>
      </c>
      <c r="E45" s="55"/>
      <c r="F45" s="55"/>
      <c r="G45" s="55"/>
      <c r="H45" s="55">
        <v>0</v>
      </c>
      <c r="I45" s="55">
        <f t="shared" si="0"/>
        <v>565</v>
      </c>
      <c r="J45" s="77"/>
      <c r="K45" s="62">
        <v>42</v>
      </c>
      <c r="M45" s="47">
        <v>154</v>
      </c>
      <c r="N45" s="47" t="str">
        <f t="shared" si="1"/>
        <v xml:space="preserve">Heinen, Marcus </v>
      </c>
    </row>
    <row r="46" spans="1:14" ht="18.75" customHeight="1">
      <c r="A46" s="53" t="s">
        <v>124</v>
      </c>
      <c r="B46" s="54" t="s">
        <v>17</v>
      </c>
      <c r="C46" s="55">
        <v>550</v>
      </c>
      <c r="D46" s="55">
        <v>0</v>
      </c>
      <c r="E46" s="55"/>
      <c r="F46" s="55"/>
      <c r="G46" s="55"/>
      <c r="H46" s="55">
        <v>0</v>
      </c>
      <c r="I46" s="55">
        <f t="shared" si="0"/>
        <v>550</v>
      </c>
      <c r="J46" s="77"/>
      <c r="K46" s="62">
        <v>44</v>
      </c>
      <c r="M46" s="47">
        <v>104</v>
      </c>
      <c r="N46" s="47" t="str">
        <f t="shared" si="1"/>
        <v xml:space="preserve">Lacap, Ralph </v>
      </c>
    </row>
  </sheetData>
  <mergeCells count="1">
    <mergeCell ref="A1:K1"/>
  </mergeCells>
  <printOptions horizontalCentered="1" gridLines="1"/>
  <pageMargins left="0.39305555555555599" right="0.39305555555555599" top="0.59027777777777801" bottom="0.78680555555555598" header="0.39305555555555599" footer="0.47152777777777799"/>
  <pageSetup paperSize="9" scale="83" orientation="portrait"/>
  <headerFooter>
    <oddHeader>&amp;CPage &amp;P&amp;RCadet Boys</oddHeader>
    <oddFooter>&amp;LIrish Junior Boys Ranking List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sqref="A1:K1"/>
    </sheetView>
  </sheetViews>
  <sheetFormatPr defaultColWidth="8.875" defaultRowHeight="12.75"/>
  <cols>
    <col min="1" max="1" width="24" style="47" customWidth="1"/>
    <col min="2" max="4" width="9.375" style="47" customWidth="1"/>
    <col min="5" max="6" width="9.375" style="48" customWidth="1"/>
    <col min="7" max="7" width="8.875" style="47"/>
    <col min="8" max="8" width="11" style="47" customWidth="1"/>
    <col min="9" max="9" width="9.375" style="47" customWidth="1"/>
    <col min="10" max="10" width="9.375" style="47" hidden="1" customWidth="1"/>
    <col min="11" max="11" width="9.375" style="47" customWidth="1"/>
    <col min="12" max="13" width="9.875" style="47" hidden="1" customWidth="1"/>
    <col min="14" max="16384" width="8.875" style="47"/>
  </cols>
  <sheetData>
    <row r="1" spans="1:14" s="69" customFormat="1" ht="18.75" customHeight="1">
      <c r="A1" s="138" t="s">
        <v>128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4" ht="18.75" customHeight="1">
      <c r="A2" s="70" t="s">
        <v>1</v>
      </c>
      <c r="B2" s="71" t="s">
        <v>102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/>
      <c r="K2" s="71" t="s">
        <v>11</v>
      </c>
      <c r="L2" s="73" t="s">
        <v>12</v>
      </c>
      <c r="M2" s="73" t="s">
        <v>12</v>
      </c>
    </row>
    <row r="3" spans="1:14" ht="18.75" customHeight="1">
      <c r="A3" s="72" t="s">
        <v>104</v>
      </c>
      <c r="B3" s="55" t="s">
        <v>17</v>
      </c>
      <c r="C3" s="55">
        <v>960</v>
      </c>
      <c r="D3" s="58">
        <v>1000</v>
      </c>
      <c r="E3" s="55"/>
      <c r="F3" s="55"/>
      <c r="G3" s="55"/>
      <c r="H3" s="55">
        <v>0</v>
      </c>
      <c r="I3" s="55">
        <f t="shared" ref="I3:I36" si="0">C3+D3-MIN(C3,D3)</f>
        <v>1000</v>
      </c>
      <c r="J3" s="72"/>
      <c r="K3" s="62">
        <v>1</v>
      </c>
      <c r="L3" s="48"/>
      <c r="M3" s="47">
        <v>96</v>
      </c>
      <c r="N3" s="47" t="str">
        <f t="shared" ref="N3:N36" si="1">RIGHT(A3,LEN(A3)-SEARCH(" ",A3,1))&amp;", "&amp;LEFT(A3,(SEARCH(" ",A3,1)))</f>
        <v xml:space="preserve">Isac, Ghenadie </v>
      </c>
    </row>
    <row r="4" spans="1:14" ht="18.75" customHeight="1">
      <c r="A4" s="72" t="s">
        <v>103</v>
      </c>
      <c r="B4" s="55" t="s">
        <v>20</v>
      </c>
      <c r="C4" s="55">
        <v>1000</v>
      </c>
      <c r="D4" s="58">
        <v>960</v>
      </c>
      <c r="E4" s="55"/>
      <c r="F4" s="55"/>
      <c r="G4" s="55"/>
      <c r="H4" s="55">
        <v>0</v>
      </c>
      <c r="I4" s="55">
        <f t="shared" si="0"/>
        <v>1000</v>
      </c>
      <c r="J4" s="72"/>
      <c r="K4" s="62">
        <v>1</v>
      </c>
      <c r="L4" s="48">
        <v>306</v>
      </c>
      <c r="M4" s="47">
        <v>330</v>
      </c>
      <c r="N4" s="47" t="str">
        <f t="shared" si="1"/>
        <v xml:space="preserve">Cathcart, Owen </v>
      </c>
    </row>
    <row r="5" spans="1:14" ht="18.75" customHeight="1">
      <c r="A5" s="72" t="s">
        <v>129</v>
      </c>
      <c r="B5" s="55" t="s">
        <v>20</v>
      </c>
      <c r="C5" s="55">
        <v>920</v>
      </c>
      <c r="D5" s="58">
        <v>880</v>
      </c>
      <c r="E5" s="55"/>
      <c r="F5" s="55"/>
      <c r="G5" s="55"/>
      <c r="H5" s="55">
        <v>0</v>
      </c>
      <c r="I5" s="55">
        <f t="shared" si="0"/>
        <v>920</v>
      </c>
      <c r="J5" s="72"/>
      <c r="K5" s="62">
        <v>3</v>
      </c>
      <c r="L5" s="48">
        <v>124</v>
      </c>
      <c r="M5" s="47">
        <v>358</v>
      </c>
      <c r="N5" s="47" t="str">
        <f t="shared" si="1"/>
        <v xml:space="preserve">Duffy, Ethan </v>
      </c>
    </row>
    <row r="6" spans="1:14" ht="18.75" customHeight="1">
      <c r="A6" s="72" t="s">
        <v>107</v>
      </c>
      <c r="B6" s="55" t="s">
        <v>17</v>
      </c>
      <c r="C6" s="55">
        <v>860</v>
      </c>
      <c r="D6" s="58">
        <v>920</v>
      </c>
      <c r="E6" s="55"/>
      <c r="F6" s="55"/>
      <c r="G6" s="55"/>
      <c r="H6" s="55">
        <v>0</v>
      </c>
      <c r="I6" s="55">
        <f t="shared" si="0"/>
        <v>920</v>
      </c>
      <c r="J6" s="72"/>
      <c r="K6" s="62">
        <v>3</v>
      </c>
      <c r="L6" s="48">
        <v>158</v>
      </c>
      <c r="M6" s="47">
        <v>270</v>
      </c>
      <c r="N6" s="47" t="str">
        <f t="shared" si="1"/>
        <v xml:space="preserve">Vaughan, Paddy </v>
      </c>
    </row>
    <row r="7" spans="1:14" ht="18.75" customHeight="1">
      <c r="A7" s="72" t="s">
        <v>130</v>
      </c>
      <c r="B7" s="55" t="s">
        <v>17</v>
      </c>
      <c r="C7" s="55">
        <v>880</v>
      </c>
      <c r="D7" s="58">
        <v>800</v>
      </c>
      <c r="E7" s="55"/>
      <c r="F7" s="55"/>
      <c r="G7" s="55"/>
      <c r="H7" s="55">
        <v>0</v>
      </c>
      <c r="I7" s="55">
        <f t="shared" si="0"/>
        <v>880</v>
      </c>
      <c r="J7" s="72"/>
      <c r="K7" s="62">
        <v>5</v>
      </c>
      <c r="L7" s="48"/>
      <c r="M7" s="47">
        <v>368</v>
      </c>
      <c r="N7" s="47" t="str">
        <f t="shared" si="1"/>
        <v xml:space="preserve">Mc Govern, Alex </v>
      </c>
    </row>
    <row r="8" spans="1:14" ht="18.75" customHeight="1">
      <c r="A8" s="72" t="s">
        <v>131</v>
      </c>
      <c r="B8" s="55" t="s">
        <v>30</v>
      </c>
      <c r="C8" s="55">
        <v>820</v>
      </c>
      <c r="D8" s="58">
        <v>860</v>
      </c>
      <c r="E8" s="55"/>
      <c r="F8" s="55"/>
      <c r="G8" s="55"/>
      <c r="H8" s="55">
        <v>0</v>
      </c>
      <c r="I8" s="55">
        <f t="shared" si="0"/>
        <v>860</v>
      </c>
      <c r="J8" s="72"/>
      <c r="K8" s="62">
        <v>6</v>
      </c>
      <c r="L8" s="48"/>
      <c r="N8" s="47" t="str">
        <f t="shared" si="1"/>
        <v xml:space="preserve">Joyce, Thomas </v>
      </c>
    </row>
    <row r="9" spans="1:14" ht="18.75" customHeight="1">
      <c r="A9" s="72" t="s">
        <v>132</v>
      </c>
      <c r="B9" s="55" t="s">
        <v>20</v>
      </c>
      <c r="C9" s="55">
        <v>800</v>
      </c>
      <c r="D9" s="58">
        <v>840</v>
      </c>
      <c r="E9" s="55"/>
      <c r="F9" s="55"/>
      <c r="G9" s="55"/>
      <c r="H9" s="55">
        <v>0</v>
      </c>
      <c r="I9" s="55">
        <f t="shared" si="0"/>
        <v>840</v>
      </c>
      <c r="J9" s="72"/>
      <c r="K9" s="61">
        <v>7</v>
      </c>
      <c r="L9" s="48">
        <v>266</v>
      </c>
      <c r="M9" s="47">
        <v>198</v>
      </c>
      <c r="N9" s="47" t="str">
        <f t="shared" si="1"/>
        <v xml:space="preserve">Gallagher, John </v>
      </c>
    </row>
    <row r="10" spans="1:14" ht="18.75" customHeight="1">
      <c r="A10" s="72" t="s">
        <v>119</v>
      </c>
      <c r="B10" s="55" t="s">
        <v>30</v>
      </c>
      <c r="C10" s="55">
        <v>840</v>
      </c>
      <c r="D10" s="58">
        <v>0</v>
      </c>
      <c r="E10" s="55"/>
      <c r="F10" s="55"/>
      <c r="G10" s="55"/>
      <c r="H10" s="55">
        <v>0</v>
      </c>
      <c r="I10" s="55">
        <f t="shared" si="0"/>
        <v>840</v>
      </c>
      <c r="J10" s="72"/>
      <c r="K10" s="62">
        <v>7</v>
      </c>
      <c r="L10" s="48">
        <v>45</v>
      </c>
      <c r="M10" s="47">
        <v>186</v>
      </c>
      <c r="N10" s="47" t="str">
        <f t="shared" si="1"/>
        <v xml:space="preserve">Dapkus, Kristijonas </v>
      </c>
    </row>
    <row r="11" spans="1:14" ht="18.75" customHeight="1">
      <c r="A11" s="72" t="s">
        <v>109</v>
      </c>
      <c r="B11" s="55" t="s">
        <v>20</v>
      </c>
      <c r="C11" s="55">
        <v>790</v>
      </c>
      <c r="D11" s="58">
        <v>820</v>
      </c>
      <c r="E11" s="55"/>
      <c r="F11" s="55"/>
      <c r="G11" s="55"/>
      <c r="H11" s="55">
        <v>0</v>
      </c>
      <c r="I11" s="55">
        <f t="shared" si="0"/>
        <v>820</v>
      </c>
      <c r="J11" s="72"/>
      <c r="K11" s="62">
        <v>9</v>
      </c>
      <c r="L11" s="48">
        <v>262</v>
      </c>
      <c r="M11" s="47">
        <v>250</v>
      </c>
      <c r="N11" s="47" t="str">
        <f t="shared" si="1"/>
        <v xml:space="preserve">Nugent, Conor </v>
      </c>
    </row>
    <row r="12" spans="1:14" ht="18.75" customHeight="1">
      <c r="A12" s="72" t="s">
        <v>133</v>
      </c>
      <c r="B12" s="55" t="s">
        <v>30</v>
      </c>
      <c r="C12" s="55">
        <v>780</v>
      </c>
      <c r="D12" s="58">
        <v>790</v>
      </c>
      <c r="E12" s="55"/>
      <c r="F12" s="55"/>
      <c r="G12" s="55"/>
      <c r="H12" s="55">
        <v>0</v>
      </c>
      <c r="I12" s="55">
        <f t="shared" si="0"/>
        <v>790</v>
      </c>
      <c r="J12" s="72"/>
      <c r="K12" s="62">
        <v>10</v>
      </c>
      <c r="L12" s="48">
        <v>161</v>
      </c>
      <c r="M12" s="47">
        <v>228</v>
      </c>
      <c r="N12" s="47" t="str">
        <f t="shared" si="1"/>
        <v xml:space="preserve">Taylor, David </v>
      </c>
    </row>
    <row r="13" spans="1:14" ht="18.75" customHeight="1">
      <c r="A13" s="72" t="s">
        <v>134</v>
      </c>
      <c r="B13" s="55" t="s">
        <v>20</v>
      </c>
      <c r="C13" s="55">
        <v>770</v>
      </c>
      <c r="D13" s="58">
        <v>780</v>
      </c>
      <c r="E13" s="55"/>
      <c r="F13" s="55"/>
      <c r="G13" s="55"/>
      <c r="H13" s="55">
        <v>0</v>
      </c>
      <c r="I13" s="55">
        <f t="shared" si="0"/>
        <v>780</v>
      </c>
      <c r="J13" s="72"/>
      <c r="K13" s="62">
        <v>11</v>
      </c>
      <c r="L13" s="48">
        <v>121</v>
      </c>
      <c r="M13" s="47">
        <v>188</v>
      </c>
      <c r="N13" s="47" t="str">
        <f t="shared" si="1"/>
        <v xml:space="preserve">Dunne , Adam </v>
      </c>
    </row>
    <row r="14" spans="1:14" ht="18.75" customHeight="1">
      <c r="A14" s="53" t="s">
        <v>135</v>
      </c>
      <c r="B14" s="57" t="s">
        <v>26</v>
      </c>
      <c r="C14" s="55">
        <v>0</v>
      </c>
      <c r="D14" s="58">
        <v>765</v>
      </c>
      <c r="E14" s="55"/>
      <c r="F14" s="55"/>
      <c r="G14" s="55"/>
      <c r="H14" s="55">
        <v>0</v>
      </c>
      <c r="I14" s="55">
        <f t="shared" si="0"/>
        <v>765</v>
      </c>
      <c r="J14" s="72"/>
      <c r="K14" s="62">
        <v>12</v>
      </c>
      <c r="L14" s="48">
        <v>38</v>
      </c>
      <c r="M14" s="47">
        <v>154</v>
      </c>
      <c r="N14" s="47" t="str">
        <f t="shared" si="1"/>
        <v xml:space="preserve">O'Callaghan, Conor </v>
      </c>
    </row>
    <row r="15" spans="1:14" ht="18.75" customHeight="1">
      <c r="A15" s="53" t="s">
        <v>117</v>
      </c>
      <c r="B15" s="55" t="s">
        <v>20</v>
      </c>
      <c r="C15" s="55">
        <v>730</v>
      </c>
      <c r="D15" s="58">
        <v>765</v>
      </c>
      <c r="E15" s="55"/>
      <c r="F15" s="55"/>
      <c r="G15" s="55"/>
      <c r="H15" s="55">
        <v>0</v>
      </c>
      <c r="I15" s="55">
        <f t="shared" si="0"/>
        <v>765</v>
      </c>
      <c r="J15" s="72"/>
      <c r="K15" s="62">
        <v>12</v>
      </c>
      <c r="L15" s="48">
        <v>10</v>
      </c>
      <c r="M15" s="47">
        <v>124</v>
      </c>
      <c r="N15" s="47" t="str">
        <f t="shared" si="1"/>
        <v xml:space="preserve">Dick, Jack </v>
      </c>
    </row>
    <row r="16" spans="1:14" ht="18.75" customHeight="1">
      <c r="A16" s="53" t="s">
        <v>136</v>
      </c>
      <c r="B16" s="55" t="s">
        <v>20</v>
      </c>
      <c r="C16" s="55">
        <v>760</v>
      </c>
      <c r="D16" s="58">
        <v>0</v>
      </c>
      <c r="E16" s="55"/>
      <c r="F16" s="55"/>
      <c r="G16" s="55"/>
      <c r="H16" s="55">
        <v>0</v>
      </c>
      <c r="I16" s="55">
        <f t="shared" si="0"/>
        <v>760</v>
      </c>
      <c r="J16" s="72"/>
      <c r="K16" s="62">
        <v>14</v>
      </c>
      <c r="L16" s="48">
        <v>45</v>
      </c>
      <c r="M16" s="47">
        <v>102</v>
      </c>
      <c r="N16" s="47" t="str">
        <f t="shared" si="1"/>
        <v xml:space="preserve">Coert, Calum </v>
      </c>
    </row>
    <row r="17" spans="1:14" ht="18.75" customHeight="1">
      <c r="A17" s="53" t="s">
        <v>137</v>
      </c>
      <c r="B17" s="55" t="s">
        <v>17</v>
      </c>
      <c r="C17" s="55">
        <v>750</v>
      </c>
      <c r="D17" s="58">
        <v>0</v>
      </c>
      <c r="E17" s="55"/>
      <c r="F17" s="55"/>
      <c r="G17" s="55"/>
      <c r="H17" s="55">
        <v>0</v>
      </c>
      <c r="I17" s="55">
        <f t="shared" si="0"/>
        <v>750</v>
      </c>
      <c r="J17" s="72"/>
      <c r="K17" s="62">
        <v>15</v>
      </c>
      <c r="L17" s="48"/>
      <c r="M17" s="47">
        <v>62</v>
      </c>
      <c r="N17" s="47" t="str">
        <f t="shared" si="1"/>
        <v xml:space="preserve">Nguyen, Tommy </v>
      </c>
    </row>
    <row r="18" spans="1:14" ht="18.75" customHeight="1">
      <c r="A18" s="53" t="s">
        <v>121</v>
      </c>
      <c r="B18" s="55" t="s">
        <v>30</v>
      </c>
      <c r="C18" s="55">
        <v>740</v>
      </c>
      <c r="D18" s="55">
        <v>710</v>
      </c>
      <c r="E18" s="55"/>
      <c r="F18" s="55"/>
      <c r="G18" s="55"/>
      <c r="H18" s="55">
        <v>0</v>
      </c>
      <c r="I18" s="55">
        <f t="shared" si="0"/>
        <v>740</v>
      </c>
      <c r="J18" s="72"/>
      <c r="K18" s="62">
        <v>16</v>
      </c>
      <c r="L18" s="48"/>
      <c r="M18" s="47">
        <v>52</v>
      </c>
      <c r="N18" s="47" t="str">
        <f t="shared" si="1"/>
        <v xml:space="preserve">Costello, Paul </v>
      </c>
    </row>
    <row r="19" spans="1:14" ht="18.75" customHeight="1">
      <c r="A19" s="53" t="s">
        <v>138</v>
      </c>
      <c r="B19" s="55"/>
      <c r="C19" s="55">
        <v>0</v>
      </c>
      <c r="D19" s="58">
        <v>735</v>
      </c>
      <c r="E19" s="55"/>
      <c r="F19" s="55"/>
      <c r="G19" s="55"/>
      <c r="H19" s="55">
        <v>0</v>
      </c>
      <c r="I19" s="55">
        <f t="shared" si="0"/>
        <v>735</v>
      </c>
      <c r="J19" s="72"/>
      <c r="K19" s="62">
        <v>17</v>
      </c>
      <c r="L19" s="48">
        <v>38</v>
      </c>
      <c r="M19" s="47">
        <v>176</v>
      </c>
      <c r="N19" s="47" t="str">
        <f t="shared" si="1"/>
        <v xml:space="preserve">Smith, Conor </v>
      </c>
    </row>
    <row r="20" spans="1:14" ht="18.75" customHeight="1">
      <c r="A20" s="53" t="s">
        <v>83</v>
      </c>
      <c r="B20" s="55" t="s">
        <v>26</v>
      </c>
      <c r="C20" s="55">
        <v>685</v>
      </c>
      <c r="D20" s="58">
        <v>735</v>
      </c>
      <c r="E20" s="55"/>
      <c r="F20" s="55"/>
      <c r="G20" s="55"/>
      <c r="H20" s="55">
        <v>0</v>
      </c>
      <c r="I20" s="55">
        <f t="shared" si="0"/>
        <v>735</v>
      </c>
      <c r="J20" s="72"/>
      <c r="K20" s="62">
        <v>17</v>
      </c>
      <c r="L20" s="48"/>
      <c r="M20" s="47">
        <v>164</v>
      </c>
      <c r="N20" s="47" t="str">
        <f t="shared" si="1"/>
        <v xml:space="preserve">Olsson, Erik </v>
      </c>
    </row>
    <row r="21" spans="1:14" ht="18.75" customHeight="1">
      <c r="A21" s="53" t="s">
        <v>139</v>
      </c>
      <c r="B21" s="57" t="s">
        <v>20</v>
      </c>
      <c r="C21" s="55">
        <v>0</v>
      </c>
      <c r="D21" s="58">
        <v>735</v>
      </c>
      <c r="E21" s="55"/>
      <c r="F21" s="55"/>
      <c r="G21" s="55"/>
      <c r="H21" s="55">
        <v>0</v>
      </c>
      <c r="I21" s="55">
        <f t="shared" si="0"/>
        <v>735</v>
      </c>
      <c r="J21" s="72"/>
      <c r="K21" s="62">
        <v>17</v>
      </c>
      <c r="L21" s="48">
        <v>153</v>
      </c>
      <c r="M21" s="47">
        <v>164</v>
      </c>
      <c r="N21" s="47" t="str">
        <f t="shared" si="1"/>
        <v xml:space="preserve">Cherry, Matthew </v>
      </c>
    </row>
    <row r="22" spans="1:14" ht="18.75" customHeight="1">
      <c r="A22" s="53" t="s">
        <v>140</v>
      </c>
      <c r="B22" s="57" t="s">
        <v>20</v>
      </c>
      <c r="C22" s="55">
        <v>0</v>
      </c>
      <c r="D22" s="58">
        <v>735</v>
      </c>
      <c r="E22" s="55"/>
      <c r="F22" s="55"/>
      <c r="G22" s="55"/>
      <c r="H22" s="55">
        <v>0</v>
      </c>
      <c r="I22" s="55">
        <f t="shared" si="0"/>
        <v>735</v>
      </c>
      <c r="J22" s="72"/>
      <c r="K22" s="62">
        <v>17</v>
      </c>
      <c r="L22" s="48">
        <v>17</v>
      </c>
      <c r="M22" s="47">
        <v>132</v>
      </c>
      <c r="N22" s="47" t="str">
        <f t="shared" si="1"/>
        <v xml:space="preserve">Mc Climonds, Matthew </v>
      </c>
    </row>
    <row r="23" spans="1:14" ht="18.75" customHeight="1">
      <c r="A23" s="53" t="s">
        <v>141</v>
      </c>
      <c r="B23" s="55" t="s">
        <v>20</v>
      </c>
      <c r="C23" s="55">
        <v>720</v>
      </c>
      <c r="D23" s="58">
        <v>0</v>
      </c>
      <c r="E23" s="55"/>
      <c r="F23" s="55"/>
      <c r="G23" s="55"/>
      <c r="H23" s="55">
        <v>0</v>
      </c>
      <c r="I23" s="55">
        <f t="shared" si="0"/>
        <v>720</v>
      </c>
      <c r="J23" s="72"/>
      <c r="K23" s="62">
        <v>21</v>
      </c>
      <c r="L23" s="48"/>
      <c r="M23" s="47">
        <v>132</v>
      </c>
      <c r="N23" s="47" t="str">
        <f t="shared" si="1"/>
        <v xml:space="preserve">Zhang, Jason </v>
      </c>
    </row>
    <row r="24" spans="1:14" ht="18.75" customHeight="1">
      <c r="A24" s="53" t="s">
        <v>142</v>
      </c>
      <c r="B24" s="55" t="s">
        <v>17</v>
      </c>
      <c r="C24" s="55">
        <v>710</v>
      </c>
      <c r="D24" s="58">
        <v>0</v>
      </c>
      <c r="E24" s="55"/>
      <c r="F24" s="55"/>
      <c r="G24" s="55"/>
      <c r="H24" s="55">
        <v>0</v>
      </c>
      <c r="I24" s="55">
        <f t="shared" si="0"/>
        <v>710</v>
      </c>
      <c r="J24" s="72"/>
      <c r="K24" s="62">
        <v>22</v>
      </c>
      <c r="L24" s="48"/>
      <c r="N24" s="47" t="str">
        <f t="shared" si="1"/>
        <v xml:space="preserve">Hou, William </v>
      </c>
    </row>
    <row r="25" spans="1:14" ht="18.75" customHeight="1">
      <c r="A25" s="53" t="s">
        <v>143</v>
      </c>
      <c r="B25" s="55" t="s">
        <v>20</v>
      </c>
      <c r="C25" s="55">
        <v>700</v>
      </c>
      <c r="D25" s="58">
        <v>0</v>
      </c>
      <c r="E25" s="55"/>
      <c r="F25" s="55"/>
      <c r="G25" s="55"/>
      <c r="H25" s="55">
        <v>0</v>
      </c>
      <c r="I25" s="55">
        <f t="shared" si="0"/>
        <v>700</v>
      </c>
      <c r="J25" s="72"/>
      <c r="K25" s="62">
        <v>23</v>
      </c>
      <c r="L25" s="48"/>
      <c r="M25" s="47">
        <v>132</v>
      </c>
      <c r="N25" s="47" t="str">
        <f t="shared" si="1"/>
        <v xml:space="preserve">Murdock, Joshua </v>
      </c>
    </row>
    <row r="26" spans="1:14" ht="18.75" customHeight="1">
      <c r="A26" s="63" t="s">
        <v>144</v>
      </c>
      <c r="B26" s="57" t="s">
        <v>20</v>
      </c>
      <c r="C26" s="55">
        <v>0</v>
      </c>
      <c r="D26" s="58">
        <v>700</v>
      </c>
      <c r="E26" s="55"/>
      <c r="F26" s="55"/>
      <c r="G26" s="55"/>
      <c r="H26" s="55">
        <v>0</v>
      </c>
      <c r="I26" s="55">
        <f t="shared" si="0"/>
        <v>700</v>
      </c>
      <c r="J26" s="72"/>
      <c r="K26" s="62">
        <v>23</v>
      </c>
      <c r="N26" s="47" t="str">
        <f t="shared" si="1"/>
        <v xml:space="preserve">Montgomery, Philip </v>
      </c>
    </row>
    <row r="27" spans="1:14" ht="18.75" customHeight="1">
      <c r="A27" s="53" t="s">
        <v>92</v>
      </c>
      <c r="B27" s="57" t="s">
        <v>26</v>
      </c>
      <c r="C27" s="55">
        <v>0</v>
      </c>
      <c r="D27" s="58">
        <v>690</v>
      </c>
      <c r="E27" s="55"/>
      <c r="F27" s="55"/>
      <c r="G27" s="55"/>
      <c r="H27" s="55">
        <v>0</v>
      </c>
      <c r="I27" s="55">
        <f t="shared" si="0"/>
        <v>690</v>
      </c>
      <c r="J27" s="72"/>
      <c r="K27" s="62">
        <v>25</v>
      </c>
      <c r="N27" s="47" t="str">
        <f t="shared" si="1"/>
        <v xml:space="preserve">Leahy, Isaac </v>
      </c>
    </row>
    <row r="28" spans="1:14" ht="18.75" customHeight="1">
      <c r="A28" s="53" t="s">
        <v>145</v>
      </c>
      <c r="B28" s="55" t="s">
        <v>20</v>
      </c>
      <c r="C28" s="55">
        <v>685</v>
      </c>
      <c r="D28" s="58">
        <v>0</v>
      </c>
      <c r="E28" s="55"/>
      <c r="F28" s="55"/>
      <c r="G28" s="55"/>
      <c r="H28" s="55">
        <v>0</v>
      </c>
      <c r="I28" s="55">
        <f t="shared" si="0"/>
        <v>685</v>
      </c>
      <c r="J28" s="72"/>
      <c r="K28" s="62">
        <v>26</v>
      </c>
      <c r="N28" s="47" t="str">
        <f t="shared" si="1"/>
        <v xml:space="preserve">McClimonds, Matthew </v>
      </c>
    </row>
    <row r="29" spans="1:14" ht="18.75" customHeight="1">
      <c r="A29" s="63" t="s">
        <v>146</v>
      </c>
      <c r="B29" s="57" t="s">
        <v>17</v>
      </c>
      <c r="C29" s="55">
        <v>0</v>
      </c>
      <c r="D29" s="58">
        <v>680</v>
      </c>
      <c r="E29" s="55"/>
      <c r="F29" s="55"/>
      <c r="G29" s="55"/>
      <c r="H29" s="55">
        <v>0</v>
      </c>
      <c r="I29" s="55">
        <f t="shared" si="0"/>
        <v>680</v>
      </c>
      <c r="J29" s="72"/>
      <c r="K29" s="62">
        <v>27</v>
      </c>
      <c r="L29" s="48"/>
      <c r="M29" s="47">
        <v>132</v>
      </c>
      <c r="N29" s="47" t="str">
        <f t="shared" si="1"/>
        <v xml:space="preserve">Thompson, Richard </v>
      </c>
    </row>
    <row r="30" spans="1:14" ht="18.75" customHeight="1">
      <c r="A30" s="53" t="s">
        <v>90</v>
      </c>
      <c r="B30" s="57" t="s">
        <v>26</v>
      </c>
      <c r="C30" s="55">
        <v>0</v>
      </c>
      <c r="D30" s="58">
        <v>670</v>
      </c>
      <c r="E30" s="55"/>
      <c r="F30" s="55"/>
      <c r="G30" s="55"/>
      <c r="H30" s="55">
        <v>0</v>
      </c>
      <c r="I30" s="55">
        <f t="shared" si="0"/>
        <v>670</v>
      </c>
      <c r="J30" s="72"/>
      <c r="K30" s="62">
        <v>28</v>
      </c>
      <c r="L30" s="48"/>
      <c r="N30" s="47" t="str">
        <f t="shared" si="1"/>
        <v xml:space="preserve">Heinen, Marcus </v>
      </c>
    </row>
    <row r="31" spans="1:14" ht="18.75" customHeight="1">
      <c r="A31" s="53" t="s">
        <v>147</v>
      </c>
      <c r="B31" s="55" t="s">
        <v>20</v>
      </c>
      <c r="C31" s="55">
        <v>655</v>
      </c>
      <c r="D31" s="58">
        <v>0</v>
      </c>
      <c r="E31" s="55"/>
      <c r="F31" s="55"/>
      <c r="G31" s="55"/>
      <c r="H31" s="55">
        <v>0</v>
      </c>
      <c r="I31" s="55">
        <f t="shared" si="0"/>
        <v>655</v>
      </c>
      <c r="J31" s="72"/>
      <c r="K31" s="62">
        <v>29</v>
      </c>
      <c r="L31" s="48"/>
      <c r="M31" s="47">
        <v>132</v>
      </c>
      <c r="N31" s="47" t="str">
        <f t="shared" si="1"/>
        <v xml:space="preserve">Caffery, Conor </v>
      </c>
    </row>
    <row r="32" spans="1:14" ht="18.75" customHeight="1">
      <c r="A32" s="53" t="s">
        <v>148</v>
      </c>
      <c r="B32" s="55" t="s">
        <v>20</v>
      </c>
      <c r="C32" s="55">
        <v>655</v>
      </c>
      <c r="D32" s="58">
        <v>0</v>
      </c>
      <c r="E32" s="55"/>
      <c r="F32" s="55"/>
      <c r="G32" s="55"/>
      <c r="H32" s="55">
        <v>0</v>
      </c>
      <c r="I32" s="55">
        <f t="shared" si="0"/>
        <v>655</v>
      </c>
      <c r="J32" s="72"/>
      <c r="K32" s="62">
        <v>29</v>
      </c>
      <c r="N32" s="47" t="str">
        <f t="shared" si="1"/>
        <v xml:space="preserve">Farrelly, Conor </v>
      </c>
    </row>
    <row r="33" spans="1:14" ht="18.75" customHeight="1">
      <c r="A33" s="53" t="s">
        <v>149</v>
      </c>
      <c r="B33" s="55" t="s">
        <v>20</v>
      </c>
      <c r="C33" s="55">
        <v>655</v>
      </c>
      <c r="D33" s="58">
        <v>0</v>
      </c>
      <c r="E33" s="55"/>
      <c r="F33" s="55"/>
      <c r="G33" s="55"/>
      <c r="H33" s="55">
        <v>0</v>
      </c>
      <c r="I33" s="55">
        <f t="shared" si="0"/>
        <v>655</v>
      </c>
      <c r="J33" s="72"/>
      <c r="K33" s="62">
        <v>29</v>
      </c>
      <c r="N33" s="47" t="str">
        <f t="shared" si="1"/>
        <v xml:space="preserve">Caffery, Oran </v>
      </c>
    </row>
    <row r="34" spans="1:14" ht="18.75" customHeight="1">
      <c r="A34" s="53" t="s">
        <v>150</v>
      </c>
      <c r="B34" s="55" t="s">
        <v>20</v>
      </c>
      <c r="C34" s="55">
        <v>655</v>
      </c>
      <c r="D34" s="58">
        <v>0</v>
      </c>
      <c r="E34" s="55"/>
      <c r="F34" s="55"/>
      <c r="G34" s="55"/>
      <c r="H34" s="55">
        <v>0</v>
      </c>
      <c r="I34" s="55">
        <f t="shared" si="0"/>
        <v>655</v>
      </c>
      <c r="J34" s="72"/>
      <c r="K34" s="62">
        <v>29</v>
      </c>
      <c r="N34" s="47" t="str">
        <f t="shared" si="1"/>
        <v xml:space="preserve">Ryzanowski, Remigiusz </v>
      </c>
    </row>
    <row r="35" spans="1:14" ht="18.75" customHeight="1">
      <c r="A35" s="63" t="s">
        <v>151</v>
      </c>
      <c r="B35" s="55" t="s">
        <v>17</v>
      </c>
      <c r="C35" s="55">
        <v>625</v>
      </c>
      <c r="D35" s="58">
        <v>0</v>
      </c>
      <c r="E35" s="55"/>
      <c r="F35" s="55"/>
      <c r="G35" s="55"/>
      <c r="H35" s="55">
        <v>0</v>
      </c>
      <c r="I35" s="55">
        <f t="shared" si="0"/>
        <v>625</v>
      </c>
      <c r="J35" s="72"/>
      <c r="K35" s="62">
        <v>33</v>
      </c>
      <c r="N35" s="47" t="str">
        <f t="shared" si="1"/>
        <v xml:space="preserve">O'Reilly, Ciaran </v>
      </c>
    </row>
    <row r="36" spans="1:14" ht="18.75" customHeight="1">
      <c r="A36" s="53" t="s">
        <v>152</v>
      </c>
      <c r="B36" s="55" t="s">
        <v>20</v>
      </c>
      <c r="C36" s="55">
        <v>625</v>
      </c>
      <c r="D36" s="58">
        <v>0</v>
      </c>
      <c r="E36" s="55"/>
      <c r="F36" s="55"/>
      <c r="G36" s="55"/>
      <c r="H36" s="55">
        <v>0</v>
      </c>
      <c r="I36" s="55">
        <f t="shared" si="0"/>
        <v>625</v>
      </c>
      <c r="J36" s="72"/>
      <c r="K36" s="62">
        <v>33</v>
      </c>
      <c r="N36" s="47" t="str">
        <f t="shared" si="1"/>
        <v xml:space="preserve">Fitzsimons, Steven </v>
      </c>
    </row>
  </sheetData>
  <mergeCells count="1">
    <mergeCell ref="A1:K1"/>
  </mergeCells>
  <printOptions horizontalCentered="1" gridLines="1"/>
  <pageMargins left="0.59027777777777801" right="0.62916666666666698" top="0.59027777777777801" bottom="0.78680555555555598" header="0.39305555555555599" footer="0.47152777777777799"/>
  <pageSetup paperSize="9" scale="77" orientation="portrait"/>
  <headerFooter>
    <oddHeader>&amp;CPage &amp;P&amp;RUnder 12 Boys</oddHeader>
    <oddFooter>&amp;LIrish Junior Boys Ranking List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sqref="A1:J1"/>
    </sheetView>
  </sheetViews>
  <sheetFormatPr defaultColWidth="8.875" defaultRowHeight="12.75"/>
  <cols>
    <col min="1" max="1" width="21.125" style="47" customWidth="1"/>
    <col min="2" max="2" width="9.375" style="48" customWidth="1"/>
    <col min="3" max="7" width="9.375" style="47" customWidth="1"/>
    <col min="8" max="8" width="11" style="47" customWidth="1"/>
    <col min="9" max="10" width="9.375" style="47" customWidth="1"/>
    <col min="11" max="16384" width="8.875" style="47"/>
  </cols>
  <sheetData>
    <row r="1" spans="1:11" ht="18.75" customHeight="1">
      <c r="A1" s="139" t="s">
        <v>163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8.75" customHeight="1">
      <c r="A2" s="65" t="s">
        <v>1</v>
      </c>
      <c r="B2" s="51" t="s">
        <v>102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11</v>
      </c>
    </row>
    <row r="3" spans="1:11" ht="18.75" customHeight="1">
      <c r="A3" s="59" t="s">
        <v>164</v>
      </c>
      <c r="B3" s="57" t="s">
        <v>26</v>
      </c>
      <c r="C3" s="55">
        <v>960</v>
      </c>
      <c r="D3" s="66">
        <v>1000</v>
      </c>
      <c r="E3" s="55"/>
      <c r="F3" s="55"/>
      <c r="G3" s="55"/>
      <c r="H3" s="55">
        <v>0</v>
      </c>
      <c r="I3" s="58">
        <f t="shared" ref="I3:I32" si="0">C3+D3-MIN(C3,D3)</f>
        <v>1000</v>
      </c>
      <c r="J3" s="61">
        <v>1</v>
      </c>
      <c r="K3" s="47" t="str">
        <f>RIGHT(A3,LEN(A3)-SEARCH(" ",A3,1))&amp;", "&amp;LEFT(A3,(SEARCH(" ",A3,1)))</f>
        <v xml:space="preserve">O'Halloran, Chloe </v>
      </c>
    </row>
    <row r="4" spans="1:11" ht="18.75" customHeight="1">
      <c r="A4" s="53" t="s">
        <v>165</v>
      </c>
      <c r="B4" s="54" t="s">
        <v>17</v>
      </c>
      <c r="C4" s="58">
        <v>1000</v>
      </c>
      <c r="D4" s="66">
        <v>880</v>
      </c>
      <c r="E4" s="58"/>
      <c r="F4" s="58"/>
      <c r="G4" s="55"/>
      <c r="H4" s="55">
        <v>0</v>
      </c>
      <c r="I4" s="58">
        <f t="shared" si="0"/>
        <v>1000</v>
      </c>
      <c r="J4" s="62">
        <v>1</v>
      </c>
      <c r="K4" s="47" t="str">
        <f t="shared" ref="K4:K32" si="1">RIGHT(A4,LEN(A4)-SEARCH(" ",A4,1))&amp;", "&amp;LEFT(A4,(SEARCH(" ",A4,1)))</f>
        <v xml:space="preserve">McGlone, Katie </v>
      </c>
    </row>
    <row r="5" spans="1:11" ht="18.75" customHeight="1">
      <c r="A5" s="53" t="s">
        <v>166</v>
      </c>
      <c r="B5" s="54" t="s">
        <v>20</v>
      </c>
      <c r="C5" s="58">
        <v>880</v>
      </c>
      <c r="D5" s="66">
        <v>960</v>
      </c>
      <c r="E5" s="58"/>
      <c r="F5" s="58"/>
      <c r="G5" s="55"/>
      <c r="H5" s="55">
        <v>0</v>
      </c>
      <c r="I5" s="58">
        <f t="shared" si="0"/>
        <v>960</v>
      </c>
      <c r="J5" s="62">
        <v>3</v>
      </c>
      <c r="K5" s="47" t="str">
        <f t="shared" si="1"/>
        <v xml:space="preserve">Lynch-Dawson, Hannah </v>
      </c>
    </row>
    <row r="6" spans="1:11" ht="18.75" customHeight="1">
      <c r="A6" s="53" t="s">
        <v>167</v>
      </c>
      <c r="B6" s="54" t="s">
        <v>20</v>
      </c>
      <c r="C6" s="58">
        <v>920</v>
      </c>
      <c r="D6" s="66">
        <v>920</v>
      </c>
      <c r="E6" s="58"/>
      <c r="F6" s="58"/>
      <c r="G6" s="55"/>
      <c r="H6" s="55">
        <v>0</v>
      </c>
      <c r="I6" s="58">
        <f t="shared" si="0"/>
        <v>920</v>
      </c>
      <c r="J6" s="62">
        <v>4</v>
      </c>
      <c r="K6" s="47" t="str">
        <f t="shared" si="1"/>
        <v xml:space="preserve">Ludlow, Emma </v>
      </c>
    </row>
    <row r="7" spans="1:11" ht="18.75" customHeight="1">
      <c r="A7" s="53" t="s">
        <v>168</v>
      </c>
      <c r="B7" s="54" t="s">
        <v>20</v>
      </c>
      <c r="C7" s="55">
        <v>840</v>
      </c>
      <c r="D7" s="66">
        <v>860</v>
      </c>
      <c r="E7" s="55"/>
      <c r="F7" s="55"/>
      <c r="G7" s="55"/>
      <c r="H7" s="55">
        <v>0</v>
      </c>
      <c r="I7" s="58">
        <f t="shared" si="0"/>
        <v>860</v>
      </c>
      <c r="J7" s="62">
        <v>5</v>
      </c>
      <c r="K7" s="47" t="str">
        <f t="shared" si="1"/>
        <v xml:space="preserve">Thompson, Erin </v>
      </c>
    </row>
    <row r="8" spans="1:11" ht="18.75" customHeight="1">
      <c r="A8" s="53" t="s">
        <v>169</v>
      </c>
      <c r="B8" s="54" t="s">
        <v>20</v>
      </c>
      <c r="C8" s="58">
        <v>860</v>
      </c>
      <c r="D8" s="55">
        <v>820</v>
      </c>
      <c r="E8" s="58"/>
      <c r="F8" s="58"/>
      <c r="G8" s="55"/>
      <c r="H8" s="55">
        <v>0</v>
      </c>
      <c r="I8" s="58">
        <f t="shared" si="0"/>
        <v>860</v>
      </c>
      <c r="J8" s="61">
        <v>5</v>
      </c>
      <c r="K8" s="47" t="str">
        <f t="shared" si="1"/>
        <v xml:space="preserve">Finn, Rebecca </v>
      </c>
    </row>
    <row r="9" spans="1:11" ht="18.75" customHeight="1">
      <c r="A9" s="53" t="s">
        <v>170</v>
      </c>
      <c r="B9" s="54" t="s">
        <v>26</v>
      </c>
      <c r="C9" s="58">
        <v>750</v>
      </c>
      <c r="D9" s="66">
        <v>840</v>
      </c>
      <c r="E9" s="55"/>
      <c r="F9" s="55"/>
      <c r="G9" s="55"/>
      <c r="H9" s="55">
        <v>0</v>
      </c>
      <c r="I9" s="58">
        <f t="shared" si="0"/>
        <v>840</v>
      </c>
      <c r="J9" s="62">
        <v>7</v>
      </c>
      <c r="K9" s="47" t="str">
        <f t="shared" si="1"/>
        <v xml:space="preserve">O'Mahony, Kerry </v>
      </c>
    </row>
    <row r="10" spans="1:11" ht="18.75" customHeight="1">
      <c r="A10" s="53" t="s">
        <v>171</v>
      </c>
      <c r="B10" s="54" t="s">
        <v>17</v>
      </c>
      <c r="C10" s="55">
        <v>820</v>
      </c>
      <c r="D10" s="55">
        <v>800</v>
      </c>
      <c r="E10" s="55"/>
      <c r="F10" s="55"/>
      <c r="G10" s="55"/>
      <c r="H10" s="55">
        <v>0</v>
      </c>
      <c r="I10" s="58">
        <f t="shared" si="0"/>
        <v>820</v>
      </c>
      <c r="J10" s="62">
        <v>8</v>
      </c>
      <c r="K10" s="47" t="str">
        <f t="shared" si="1"/>
        <v xml:space="preserve">Whelan, Kate </v>
      </c>
    </row>
    <row r="11" spans="1:11" ht="18.75" customHeight="1">
      <c r="A11" s="53" t="s">
        <v>172</v>
      </c>
      <c r="B11" s="54" t="s">
        <v>26</v>
      </c>
      <c r="C11" s="58">
        <v>800</v>
      </c>
      <c r="D11" s="66">
        <v>765</v>
      </c>
      <c r="E11" s="58"/>
      <c r="F11" s="58"/>
      <c r="G11" s="55"/>
      <c r="H11" s="55">
        <v>0</v>
      </c>
      <c r="I11" s="58">
        <f t="shared" si="0"/>
        <v>800</v>
      </c>
      <c r="J11" s="61">
        <v>9</v>
      </c>
      <c r="K11" s="47" t="str">
        <f t="shared" si="1"/>
        <v xml:space="preserve">Tobin, Shelly </v>
      </c>
    </row>
    <row r="12" spans="1:11" ht="18.75" customHeight="1">
      <c r="A12" s="53" t="s">
        <v>173</v>
      </c>
      <c r="B12" s="54" t="s">
        <v>17</v>
      </c>
      <c r="C12" s="58">
        <v>790</v>
      </c>
      <c r="D12" s="66">
        <v>790</v>
      </c>
      <c r="E12" s="58"/>
      <c r="F12" s="58"/>
      <c r="G12" s="55"/>
      <c r="H12" s="55">
        <v>0</v>
      </c>
      <c r="I12" s="58">
        <f t="shared" si="0"/>
        <v>790</v>
      </c>
      <c r="J12" s="62">
        <v>10</v>
      </c>
      <c r="K12" s="47" t="str">
        <f t="shared" si="1"/>
        <v xml:space="preserve">Slattery, Meadhbh </v>
      </c>
    </row>
    <row r="13" spans="1:11" ht="18.75" customHeight="1">
      <c r="A13" s="53" t="s">
        <v>174</v>
      </c>
      <c r="B13" s="54" t="s">
        <v>30</v>
      </c>
      <c r="C13" s="58">
        <v>725</v>
      </c>
      <c r="D13" s="66">
        <v>780</v>
      </c>
      <c r="E13" s="55"/>
      <c r="F13" s="55"/>
      <c r="G13" s="55"/>
      <c r="H13" s="55">
        <v>0</v>
      </c>
      <c r="I13" s="58">
        <f t="shared" si="0"/>
        <v>780</v>
      </c>
      <c r="J13" s="61">
        <v>11</v>
      </c>
      <c r="K13" s="47" t="str">
        <f t="shared" si="1"/>
        <v xml:space="preserve">Taylor, Amanda </v>
      </c>
    </row>
    <row r="14" spans="1:11" ht="18.75" customHeight="1">
      <c r="A14" s="53" t="s">
        <v>175</v>
      </c>
      <c r="B14" s="54" t="s">
        <v>20</v>
      </c>
      <c r="C14" s="58">
        <v>780</v>
      </c>
      <c r="D14" s="66">
        <v>0</v>
      </c>
      <c r="E14" s="58"/>
      <c r="F14" s="58"/>
      <c r="G14" s="55"/>
      <c r="H14" s="55">
        <v>0</v>
      </c>
      <c r="I14" s="58">
        <f t="shared" si="0"/>
        <v>780</v>
      </c>
      <c r="J14" s="61">
        <v>11</v>
      </c>
      <c r="K14" s="47" t="str">
        <f t="shared" si="1"/>
        <v xml:space="preserve">Timlin, Orla </v>
      </c>
    </row>
    <row r="15" spans="1:11" ht="18.75" customHeight="1">
      <c r="A15" s="53" t="s">
        <v>176</v>
      </c>
      <c r="B15" s="54" t="s">
        <v>26</v>
      </c>
      <c r="C15" s="58">
        <v>770</v>
      </c>
      <c r="D15" s="66">
        <v>710</v>
      </c>
      <c r="E15" s="58"/>
      <c r="F15" s="58"/>
      <c r="G15" s="55"/>
      <c r="H15" s="55">
        <v>0</v>
      </c>
      <c r="I15" s="58">
        <f t="shared" si="0"/>
        <v>770</v>
      </c>
      <c r="J15" s="61">
        <v>13</v>
      </c>
      <c r="K15" s="47" t="str">
        <f t="shared" si="1"/>
        <v xml:space="preserve">Kelly, Mair </v>
      </c>
    </row>
    <row r="16" spans="1:11" ht="18.75" customHeight="1">
      <c r="A16" s="53" t="s">
        <v>177</v>
      </c>
      <c r="B16" s="54" t="s">
        <v>17</v>
      </c>
      <c r="C16" s="55">
        <v>695</v>
      </c>
      <c r="D16" s="66">
        <v>765</v>
      </c>
      <c r="E16" s="55"/>
      <c r="F16" s="55"/>
      <c r="G16" s="55"/>
      <c r="H16" s="55">
        <v>0</v>
      </c>
      <c r="I16" s="58">
        <f t="shared" si="0"/>
        <v>765</v>
      </c>
      <c r="J16" s="62">
        <v>14</v>
      </c>
      <c r="K16" s="47" t="str">
        <f t="shared" si="1"/>
        <v xml:space="preserve">Hayes, Amy-Lou </v>
      </c>
    </row>
    <row r="17" spans="1:11" ht="18.75" customHeight="1">
      <c r="A17" s="63" t="s">
        <v>178</v>
      </c>
      <c r="B17" s="57" t="s">
        <v>30</v>
      </c>
      <c r="C17" s="58">
        <v>760</v>
      </c>
      <c r="D17" s="66">
        <v>0</v>
      </c>
      <c r="E17" s="58"/>
      <c r="F17" s="58"/>
      <c r="G17" s="55"/>
      <c r="H17" s="55">
        <v>0</v>
      </c>
      <c r="I17" s="58">
        <f t="shared" si="0"/>
        <v>760</v>
      </c>
      <c r="J17" s="62">
        <v>15</v>
      </c>
      <c r="K17" s="47" t="str">
        <f t="shared" si="1"/>
        <v xml:space="preserve">Williams, Marie </v>
      </c>
    </row>
    <row r="18" spans="1:11" ht="18.75" customHeight="1">
      <c r="A18" s="53" t="s">
        <v>179</v>
      </c>
      <c r="B18" s="54" t="s">
        <v>20</v>
      </c>
      <c r="C18" s="58">
        <v>740</v>
      </c>
      <c r="D18" s="66">
        <v>665</v>
      </c>
      <c r="E18" s="58"/>
      <c r="F18" s="58"/>
      <c r="G18" s="55"/>
      <c r="H18" s="55">
        <v>0</v>
      </c>
      <c r="I18" s="58">
        <f t="shared" si="0"/>
        <v>740</v>
      </c>
      <c r="J18" s="61">
        <v>16</v>
      </c>
      <c r="K18" s="47" t="str">
        <f t="shared" si="1"/>
        <v xml:space="preserve">McSorley, Emma </v>
      </c>
    </row>
    <row r="19" spans="1:11" ht="18.75" customHeight="1">
      <c r="A19" s="53" t="s">
        <v>180</v>
      </c>
      <c r="B19" s="54" t="s">
        <v>26</v>
      </c>
      <c r="C19" s="58">
        <v>0</v>
      </c>
      <c r="D19" s="66">
        <v>735</v>
      </c>
      <c r="E19" s="55"/>
      <c r="F19" s="55"/>
      <c r="G19" s="55"/>
      <c r="H19" s="55">
        <v>0</v>
      </c>
      <c r="I19" s="58">
        <f t="shared" si="0"/>
        <v>735</v>
      </c>
      <c r="J19" s="62">
        <v>17</v>
      </c>
      <c r="K19" s="47" t="str">
        <f t="shared" si="1"/>
        <v xml:space="preserve">Brady, Devon </v>
      </c>
    </row>
    <row r="20" spans="1:11" ht="18.75" customHeight="1">
      <c r="A20" s="53" t="s">
        <v>181</v>
      </c>
      <c r="B20" s="54" t="s">
        <v>17</v>
      </c>
      <c r="C20" s="55">
        <v>640</v>
      </c>
      <c r="D20" s="66">
        <v>735</v>
      </c>
      <c r="E20" s="55"/>
      <c r="F20" s="55"/>
      <c r="G20" s="55"/>
      <c r="H20" s="55">
        <v>0</v>
      </c>
      <c r="I20" s="58">
        <f t="shared" si="0"/>
        <v>735</v>
      </c>
      <c r="J20" s="61">
        <v>17</v>
      </c>
      <c r="K20" s="47" t="str">
        <f t="shared" si="1"/>
        <v xml:space="preserve">McGlone, Elayna </v>
      </c>
    </row>
    <row r="21" spans="1:11" ht="18.75" customHeight="1">
      <c r="A21" s="53" t="s">
        <v>182</v>
      </c>
      <c r="B21" s="54" t="s">
        <v>20</v>
      </c>
      <c r="C21" s="55">
        <v>0</v>
      </c>
      <c r="D21" s="66">
        <v>735</v>
      </c>
      <c r="E21" s="55"/>
      <c r="F21" s="55"/>
      <c r="G21" s="55"/>
      <c r="H21" s="55">
        <v>0</v>
      </c>
      <c r="I21" s="58">
        <f t="shared" si="0"/>
        <v>735</v>
      </c>
      <c r="J21" s="61">
        <v>17</v>
      </c>
      <c r="K21" s="47" t="str">
        <f t="shared" si="1"/>
        <v xml:space="preserve">Finn, Laura </v>
      </c>
    </row>
    <row r="22" spans="1:11" ht="18.75" customHeight="1">
      <c r="A22" s="53" t="s">
        <v>183</v>
      </c>
      <c r="B22" s="54" t="s">
        <v>26</v>
      </c>
      <c r="C22" s="55">
        <v>0</v>
      </c>
      <c r="D22" s="66">
        <v>735</v>
      </c>
      <c r="E22" s="55"/>
      <c r="F22" s="55"/>
      <c r="G22" s="55"/>
      <c r="H22" s="55">
        <v>0</v>
      </c>
      <c r="I22" s="58">
        <f t="shared" si="0"/>
        <v>735</v>
      </c>
      <c r="J22" s="61">
        <v>17</v>
      </c>
      <c r="K22" s="47" t="str">
        <f t="shared" si="1"/>
        <v xml:space="preserve">O'Shea, Lynn </v>
      </c>
    </row>
    <row r="23" spans="1:11" ht="18.75" customHeight="1">
      <c r="A23" s="53" t="s">
        <v>184</v>
      </c>
      <c r="B23" s="54" t="s">
        <v>17</v>
      </c>
      <c r="C23" s="58">
        <v>725</v>
      </c>
      <c r="D23" s="66">
        <v>0</v>
      </c>
      <c r="E23" s="58"/>
      <c r="F23" s="58"/>
      <c r="G23" s="55"/>
      <c r="H23" s="55">
        <v>0</v>
      </c>
      <c r="I23" s="58">
        <f t="shared" si="0"/>
        <v>725</v>
      </c>
      <c r="J23" s="61">
        <v>21</v>
      </c>
      <c r="K23" s="47" t="str">
        <f t="shared" si="1"/>
        <v xml:space="preserve">Nguyen, Nga </v>
      </c>
    </row>
    <row r="24" spans="1:11" ht="18.75" customHeight="1">
      <c r="A24" s="53" t="s">
        <v>185</v>
      </c>
      <c r="B24" s="54" t="s">
        <v>186</v>
      </c>
      <c r="C24" s="55">
        <v>0</v>
      </c>
      <c r="D24" s="66">
        <v>700</v>
      </c>
      <c r="E24" s="55"/>
      <c r="F24" s="55"/>
      <c r="G24" s="55"/>
      <c r="H24" s="55">
        <v>0</v>
      </c>
      <c r="I24" s="58">
        <f t="shared" si="0"/>
        <v>700</v>
      </c>
      <c r="J24" s="61">
        <v>22</v>
      </c>
      <c r="K24" s="47" t="str">
        <f t="shared" si="1"/>
        <v xml:space="preserve">Scott, Rachel </v>
      </c>
    </row>
    <row r="25" spans="1:11" ht="18.75" customHeight="1">
      <c r="A25" s="53" t="s">
        <v>187</v>
      </c>
      <c r="B25" s="54" t="s">
        <v>17</v>
      </c>
      <c r="C25" s="55">
        <v>695</v>
      </c>
      <c r="D25" s="66">
        <v>0</v>
      </c>
      <c r="E25" s="55"/>
      <c r="F25" s="55"/>
      <c r="G25" s="55"/>
      <c r="H25" s="55">
        <v>0</v>
      </c>
      <c r="I25" s="58">
        <f t="shared" si="0"/>
        <v>695</v>
      </c>
      <c r="J25" s="61">
        <v>23</v>
      </c>
      <c r="K25" s="47" t="str">
        <f t="shared" si="1"/>
        <v xml:space="preserve">Heller, Claire </v>
      </c>
    </row>
    <row r="26" spans="1:11" ht="18.75" customHeight="1">
      <c r="A26" s="67" t="s">
        <v>188</v>
      </c>
      <c r="B26" s="54" t="s">
        <v>30</v>
      </c>
      <c r="C26" s="55">
        <v>695</v>
      </c>
      <c r="D26" s="66">
        <v>0</v>
      </c>
      <c r="E26" s="55"/>
      <c r="F26" s="55"/>
      <c r="G26" s="55"/>
      <c r="H26" s="55">
        <v>0</v>
      </c>
      <c r="I26" s="58">
        <f t="shared" si="0"/>
        <v>695</v>
      </c>
      <c r="J26" s="61">
        <v>23</v>
      </c>
      <c r="K26" s="47" t="str">
        <f t="shared" si="1"/>
        <v xml:space="preserve">Prendergast, Erin </v>
      </c>
    </row>
    <row r="27" spans="1:11" ht="18.75" customHeight="1">
      <c r="A27" s="53" t="s">
        <v>189</v>
      </c>
      <c r="B27" s="54" t="s">
        <v>30</v>
      </c>
      <c r="C27" s="55">
        <v>695</v>
      </c>
      <c r="D27" s="66">
        <v>685</v>
      </c>
      <c r="E27" s="55"/>
      <c r="F27" s="55"/>
      <c r="G27" s="55"/>
      <c r="H27" s="55">
        <v>0</v>
      </c>
      <c r="I27" s="58">
        <f t="shared" si="0"/>
        <v>695</v>
      </c>
      <c r="J27" s="61">
        <v>23</v>
      </c>
      <c r="K27" s="47" t="str">
        <f t="shared" si="1"/>
        <v xml:space="preserve">Barry, Yasmine </v>
      </c>
    </row>
    <row r="28" spans="1:11" ht="18.75" customHeight="1">
      <c r="A28" s="53" t="s">
        <v>190</v>
      </c>
      <c r="B28" s="54" t="s">
        <v>20</v>
      </c>
      <c r="C28" s="55">
        <v>0</v>
      </c>
      <c r="D28" s="66">
        <v>685</v>
      </c>
      <c r="E28" s="55"/>
      <c r="F28" s="55"/>
      <c r="G28" s="55"/>
      <c r="H28" s="55">
        <v>0</v>
      </c>
      <c r="I28" s="58">
        <f t="shared" si="0"/>
        <v>685</v>
      </c>
      <c r="J28" s="61">
        <v>26</v>
      </c>
      <c r="K28" s="47" t="str">
        <f t="shared" si="1"/>
        <v xml:space="preserve">Mc Bride, Cherith </v>
      </c>
    </row>
    <row r="29" spans="1:11" ht="18.75" customHeight="1">
      <c r="A29" s="53" t="s">
        <v>191</v>
      </c>
      <c r="B29" s="54" t="s">
        <v>17</v>
      </c>
      <c r="C29" s="55">
        <v>660</v>
      </c>
      <c r="D29" s="66">
        <v>665</v>
      </c>
      <c r="E29" s="55"/>
      <c r="F29" s="55"/>
      <c r="G29" s="55"/>
      <c r="H29" s="55">
        <v>0</v>
      </c>
      <c r="I29" s="58">
        <f t="shared" si="0"/>
        <v>665</v>
      </c>
      <c r="J29" s="61">
        <v>27</v>
      </c>
      <c r="K29" s="47" t="str">
        <f t="shared" si="1"/>
        <v xml:space="preserve">Delaney, Leanne </v>
      </c>
    </row>
    <row r="30" spans="1:11" ht="18.75" customHeight="1">
      <c r="A30" s="53" t="s">
        <v>192</v>
      </c>
      <c r="B30" s="54" t="s">
        <v>20</v>
      </c>
      <c r="C30" s="58">
        <v>660</v>
      </c>
      <c r="D30" s="66">
        <v>640</v>
      </c>
      <c r="E30" s="55"/>
      <c r="F30" s="55"/>
      <c r="G30" s="55"/>
      <c r="H30" s="55">
        <v>0</v>
      </c>
      <c r="I30" s="58">
        <f t="shared" si="0"/>
        <v>660</v>
      </c>
      <c r="J30" s="62">
        <v>28</v>
      </c>
      <c r="K30" s="47" t="str">
        <f t="shared" si="1"/>
        <v xml:space="preserve">Cathcart, Elizabeth </v>
      </c>
    </row>
    <row r="31" spans="1:11" ht="18.75" customHeight="1">
      <c r="A31" s="67" t="s">
        <v>193</v>
      </c>
      <c r="B31" s="54" t="s">
        <v>17</v>
      </c>
      <c r="C31" s="55">
        <v>660</v>
      </c>
      <c r="D31" s="66">
        <v>650</v>
      </c>
      <c r="E31" s="55"/>
      <c r="F31" s="55"/>
      <c r="G31" s="55"/>
      <c r="H31" s="55">
        <v>0</v>
      </c>
      <c r="I31" s="58">
        <f t="shared" si="0"/>
        <v>660</v>
      </c>
      <c r="J31" s="61">
        <v>28</v>
      </c>
      <c r="K31" s="47" t="str">
        <f t="shared" si="1"/>
        <v xml:space="preserve">O'Rourke, Grainne </v>
      </c>
    </row>
    <row r="32" spans="1:11" ht="18.75" customHeight="1">
      <c r="A32" s="67" t="s">
        <v>194</v>
      </c>
      <c r="B32" s="54" t="s">
        <v>26</v>
      </c>
      <c r="C32" s="55">
        <v>0</v>
      </c>
      <c r="D32" s="66">
        <v>630</v>
      </c>
      <c r="E32" s="55"/>
      <c r="F32" s="55"/>
      <c r="G32" s="55"/>
      <c r="H32" s="55">
        <v>0</v>
      </c>
      <c r="I32" s="58">
        <f t="shared" si="0"/>
        <v>630</v>
      </c>
      <c r="J32" s="61">
        <v>30</v>
      </c>
      <c r="K32" s="47" t="str">
        <f t="shared" si="1"/>
        <v xml:space="preserve">Brady, Brielle </v>
      </c>
    </row>
  </sheetData>
  <mergeCells count="1">
    <mergeCell ref="A1:J1"/>
  </mergeCells>
  <printOptions gridLines="1"/>
  <pageMargins left="0.70763888888888904" right="0.70763888888888904" top="0.74791666666666701" bottom="0.74791666666666701" header="0.31388888888888899" footer="0.31388888888888899"/>
  <pageSetup paperSize="9" scale="76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sqref="A1:K1"/>
    </sheetView>
  </sheetViews>
  <sheetFormatPr defaultColWidth="8.875" defaultRowHeight="12.75"/>
  <cols>
    <col min="1" max="1" width="20.625" style="47" customWidth="1"/>
    <col min="2" max="2" width="9.375" style="48" customWidth="1"/>
    <col min="3" max="5" width="9.375" style="47" customWidth="1"/>
    <col min="6" max="7" width="9.125" style="47" customWidth="1"/>
    <col min="8" max="8" width="10.875" style="47" customWidth="1"/>
    <col min="9" max="9" width="9.375" style="47" customWidth="1"/>
    <col min="10" max="10" width="9.125" style="47" hidden="1" customWidth="1"/>
    <col min="11" max="11" width="9.375" style="47" customWidth="1"/>
    <col min="12" max="16384" width="8.875" style="47"/>
  </cols>
  <sheetData>
    <row r="1" spans="1:12" ht="18.75" customHeight="1">
      <c r="A1" s="141" t="s">
        <v>197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8.75" customHeight="1">
      <c r="A2" s="49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/>
      <c r="K2" s="51" t="s">
        <v>11</v>
      </c>
    </row>
    <row r="3" spans="1:12" ht="18.75" customHeight="1">
      <c r="A3" s="53" t="s">
        <v>165</v>
      </c>
      <c r="B3" s="54" t="s">
        <v>17</v>
      </c>
      <c r="C3" s="58">
        <v>1000</v>
      </c>
      <c r="D3" s="58">
        <v>0</v>
      </c>
      <c r="E3" s="58"/>
      <c r="F3" s="58"/>
      <c r="G3" s="55"/>
      <c r="H3" s="58">
        <v>0</v>
      </c>
      <c r="I3" s="58">
        <f t="shared" ref="I3:I29" si="0">C3+D3-MIN(C3,D3)</f>
        <v>1000</v>
      </c>
      <c r="J3" s="58"/>
      <c r="K3" s="61">
        <v>1</v>
      </c>
      <c r="L3" s="47" t="str">
        <f>RIGHT(A3,LEN(A3)-SEARCH(" ",A3,1))&amp;", "&amp;LEFT(A3,(SEARCH(" ",A3,1)))</f>
        <v xml:space="preserve">McGlone, Katie </v>
      </c>
    </row>
    <row r="4" spans="1:12" ht="18.75" customHeight="1">
      <c r="A4" s="53" t="s">
        <v>169</v>
      </c>
      <c r="B4" s="54" t="s">
        <v>20</v>
      </c>
      <c r="C4" s="55">
        <v>960</v>
      </c>
      <c r="D4" s="55">
        <v>1000</v>
      </c>
      <c r="E4" s="55"/>
      <c r="F4" s="55"/>
      <c r="G4" s="55"/>
      <c r="H4" s="58">
        <v>0</v>
      </c>
      <c r="I4" s="58">
        <f t="shared" si="0"/>
        <v>1000</v>
      </c>
      <c r="J4" s="58"/>
      <c r="K4" s="61">
        <v>1</v>
      </c>
      <c r="L4" s="47" t="str">
        <f t="shared" ref="L4:L29" si="1">RIGHT(A4,LEN(A4)-SEARCH(" ",A4,1))&amp;", "&amp;LEFT(A4,(SEARCH(" ",A4,1)))</f>
        <v xml:space="preserve">Finn, Rebecca </v>
      </c>
    </row>
    <row r="5" spans="1:12" ht="18.75" customHeight="1">
      <c r="A5" s="53" t="s">
        <v>171</v>
      </c>
      <c r="B5" s="54" t="s">
        <v>17</v>
      </c>
      <c r="C5" s="58">
        <v>920</v>
      </c>
      <c r="D5" s="58">
        <v>960</v>
      </c>
      <c r="E5" s="58"/>
      <c r="F5" s="58"/>
      <c r="G5" s="55"/>
      <c r="H5" s="58">
        <v>0</v>
      </c>
      <c r="I5" s="58">
        <f t="shared" si="0"/>
        <v>960</v>
      </c>
      <c r="J5" s="58"/>
      <c r="K5" s="62">
        <v>3</v>
      </c>
      <c r="L5" s="47" t="str">
        <f t="shared" si="1"/>
        <v xml:space="preserve">Whelan, Kate </v>
      </c>
    </row>
    <row r="6" spans="1:12" ht="18.75" customHeight="1">
      <c r="A6" s="53" t="s">
        <v>174</v>
      </c>
      <c r="B6" s="54" t="s">
        <v>30</v>
      </c>
      <c r="C6" s="55">
        <v>790</v>
      </c>
      <c r="D6" s="58">
        <v>920</v>
      </c>
      <c r="E6" s="58"/>
      <c r="F6" s="58"/>
      <c r="G6" s="55"/>
      <c r="H6" s="58">
        <v>0</v>
      </c>
      <c r="I6" s="58">
        <f t="shared" si="0"/>
        <v>920</v>
      </c>
      <c r="J6" s="58"/>
      <c r="K6" s="61">
        <v>4</v>
      </c>
      <c r="L6" s="47" t="str">
        <f t="shared" si="1"/>
        <v xml:space="preserve">Taylor, Amanda </v>
      </c>
    </row>
    <row r="7" spans="1:12" ht="18.75" customHeight="1">
      <c r="A7" s="53" t="s">
        <v>170</v>
      </c>
      <c r="B7" s="54" t="s">
        <v>26</v>
      </c>
      <c r="C7" s="55">
        <v>880</v>
      </c>
      <c r="D7" s="55">
        <v>880</v>
      </c>
      <c r="E7" s="55"/>
      <c r="F7" s="55"/>
      <c r="G7" s="55"/>
      <c r="H7" s="58">
        <v>0</v>
      </c>
      <c r="I7" s="58">
        <f t="shared" si="0"/>
        <v>880</v>
      </c>
      <c r="J7" s="58"/>
      <c r="K7" s="62">
        <v>5</v>
      </c>
      <c r="L7" s="47" t="str">
        <f t="shared" si="1"/>
        <v xml:space="preserve">O'Mahony, Kerry </v>
      </c>
    </row>
    <row r="8" spans="1:12" ht="18.75" customHeight="1">
      <c r="A8" s="63" t="s">
        <v>178</v>
      </c>
      <c r="B8" s="57" t="s">
        <v>30</v>
      </c>
      <c r="C8" s="58">
        <v>860</v>
      </c>
      <c r="D8" s="58">
        <v>0</v>
      </c>
      <c r="E8" s="58"/>
      <c r="F8" s="58"/>
      <c r="G8" s="55"/>
      <c r="H8" s="58">
        <v>0</v>
      </c>
      <c r="I8" s="58">
        <f t="shared" si="0"/>
        <v>860</v>
      </c>
      <c r="J8" s="58"/>
      <c r="K8" s="62">
        <v>6</v>
      </c>
      <c r="L8" s="47" t="str">
        <f t="shared" si="1"/>
        <v xml:space="preserve">Williams, Marie </v>
      </c>
    </row>
    <row r="9" spans="1:12" ht="18.75" customHeight="1">
      <c r="A9" s="56" t="s">
        <v>158</v>
      </c>
      <c r="B9" s="57" t="s">
        <v>26</v>
      </c>
      <c r="C9" s="58">
        <v>750</v>
      </c>
      <c r="D9" s="55">
        <v>860</v>
      </c>
      <c r="E9" s="55"/>
      <c r="F9" s="55"/>
      <c r="G9" s="55"/>
      <c r="H9" s="58">
        <v>0</v>
      </c>
      <c r="I9" s="58">
        <f t="shared" si="0"/>
        <v>860</v>
      </c>
      <c r="J9" s="58"/>
      <c r="K9" s="61">
        <v>6</v>
      </c>
      <c r="L9" s="47" t="str">
        <f t="shared" si="1"/>
        <v xml:space="preserve">Wawrzyniak, Zofia </v>
      </c>
    </row>
    <row r="10" spans="1:12" ht="18.75" customHeight="1">
      <c r="A10" s="53" t="s">
        <v>198</v>
      </c>
      <c r="B10" s="54" t="s">
        <v>17</v>
      </c>
      <c r="C10" s="58">
        <v>760</v>
      </c>
      <c r="D10" s="58">
        <v>840</v>
      </c>
      <c r="E10" s="55"/>
      <c r="F10" s="55"/>
      <c r="G10" s="55"/>
      <c r="H10" s="58">
        <v>0</v>
      </c>
      <c r="I10" s="58">
        <f t="shared" si="0"/>
        <v>840</v>
      </c>
      <c r="J10" s="58"/>
      <c r="K10" s="61">
        <v>8</v>
      </c>
      <c r="L10" s="47" t="str">
        <f t="shared" si="1"/>
        <v xml:space="preserve">Handcock, Claire </v>
      </c>
    </row>
    <row r="11" spans="1:12" ht="18.75" customHeight="1">
      <c r="A11" s="53" t="s">
        <v>189</v>
      </c>
      <c r="B11" s="54" t="s">
        <v>30</v>
      </c>
      <c r="C11" s="55">
        <v>840</v>
      </c>
      <c r="D11" s="55">
        <v>800</v>
      </c>
      <c r="E11" s="55"/>
      <c r="F11" s="55"/>
      <c r="G11" s="55"/>
      <c r="H11" s="58">
        <v>0</v>
      </c>
      <c r="I11" s="58">
        <f t="shared" si="0"/>
        <v>840</v>
      </c>
      <c r="J11" s="58"/>
      <c r="K11" s="61">
        <v>8</v>
      </c>
      <c r="L11" s="47" t="str">
        <f t="shared" si="1"/>
        <v xml:space="preserve">Barry, Yasmine </v>
      </c>
    </row>
    <row r="12" spans="1:12" ht="18.75" customHeight="1">
      <c r="A12" s="53" t="s">
        <v>199</v>
      </c>
      <c r="B12" s="54" t="s">
        <v>17</v>
      </c>
      <c r="C12" s="58">
        <v>820</v>
      </c>
      <c r="D12" s="58">
        <v>0</v>
      </c>
      <c r="E12" s="58"/>
      <c r="F12" s="58"/>
      <c r="G12" s="55"/>
      <c r="H12" s="58">
        <v>0</v>
      </c>
      <c r="I12" s="58">
        <f t="shared" si="0"/>
        <v>820</v>
      </c>
      <c r="J12" s="58"/>
      <c r="K12" s="61">
        <v>10</v>
      </c>
      <c r="L12" s="47" t="str">
        <f t="shared" si="1"/>
        <v xml:space="preserve">O'Toole, Ciara </v>
      </c>
    </row>
    <row r="13" spans="1:12" ht="18.75" customHeight="1">
      <c r="A13" s="53" t="s">
        <v>200</v>
      </c>
      <c r="B13" s="54" t="s">
        <v>17</v>
      </c>
      <c r="C13" s="58">
        <v>770</v>
      </c>
      <c r="D13" s="58">
        <v>820</v>
      </c>
      <c r="E13" s="58"/>
      <c r="F13" s="58"/>
      <c r="G13" s="55"/>
      <c r="H13" s="58">
        <v>0</v>
      </c>
      <c r="I13" s="58">
        <f t="shared" si="0"/>
        <v>820</v>
      </c>
      <c r="J13" s="58"/>
      <c r="K13" s="62">
        <v>10</v>
      </c>
      <c r="L13" s="47" t="str">
        <f t="shared" si="1"/>
        <v xml:space="preserve">Hayes, Jessie </v>
      </c>
    </row>
    <row r="14" spans="1:12" ht="18.75" customHeight="1">
      <c r="A14" s="53" t="s">
        <v>201</v>
      </c>
      <c r="B14" s="54" t="s">
        <v>17</v>
      </c>
      <c r="C14" s="55">
        <v>800</v>
      </c>
      <c r="D14" s="55">
        <v>0</v>
      </c>
      <c r="E14" s="55"/>
      <c r="F14" s="55"/>
      <c r="G14" s="55"/>
      <c r="H14" s="58">
        <v>0</v>
      </c>
      <c r="I14" s="58">
        <f t="shared" si="0"/>
        <v>800</v>
      </c>
      <c r="J14" s="58"/>
      <c r="K14" s="62">
        <v>12</v>
      </c>
      <c r="L14" s="47" t="str">
        <f t="shared" si="1"/>
        <v xml:space="preserve">Xue, Jackie </v>
      </c>
    </row>
    <row r="15" spans="1:12" ht="18.75" customHeight="1">
      <c r="A15" s="53" t="s">
        <v>191</v>
      </c>
      <c r="B15" s="54" t="s">
        <v>26</v>
      </c>
      <c r="C15" s="58">
        <v>740</v>
      </c>
      <c r="D15" s="58">
        <v>790</v>
      </c>
      <c r="E15" s="58"/>
      <c r="F15" s="58"/>
      <c r="G15" s="55"/>
      <c r="H15" s="58">
        <v>0</v>
      </c>
      <c r="I15" s="58">
        <f t="shared" si="0"/>
        <v>790</v>
      </c>
      <c r="J15" s="58"/>
      <c r="K15" s="62">
        <v>13</v>
      </c>
      <c r="L15" s="47" t="str">
        <f t="shared" si="1"/>
        <v xml:space="preserve">Delaney, Leanne </v>
      </c>
    </row>
    <row r="16" spans="1:12" ht="18.75" customHeight="1">
      <c r="A16" s="53" t="s">
        <v>193</v>
      </c>
      <c r="B16" s="54" t="s">
        <v>17</v>
      </c>
      <c r="C16" s="58">
        <v>780</v>
      </c>
      <c r="D16" s="58">
        <v>725</v>
      </c>
      <c r="E16" s="58"/>
      <c r="F16" s="58"/>
      <c r="G16" s="55"/>
      <c r="H16" s="58">
        <v>0</v>
      </c>
      <c r="I16" s="58">
        <f t="shared" si="0"/>
        <v>780</v>
      </c>
      <c r="J16" s="58"/>
      <c r="K16" s="62">
        <v>14</v>
      </c>
      <c r="L16" s="47" t="str">
        <f t="shared" si="1"/>
        <v xml:space="preserve">O'Rourke, Grainne </v>
      </c>
    </row>
    <row r="17" spans="1:12" ht="18.75" customHeight="1">
      <c r="A17" s="59" t="s">
        <v>185</v>
      </c>
      <c r="B17" s="54" t="s">
        <v>186</v>
      </c>
      <c r="C17" s="58">
        <v>0</v>
      </c>
      <c r="D17" s="58">
        <v>780</v>
      </c>
      <c r="E17" s="58"/>
      <c r="F17" s="58"/>
      <c r="G17" s="55"/>
      <c r="H17" s="58">
        <v>0</v>
      </c>
      <c r="I17" s="58">
        <f t="shared" si="0"/>
        <v>780</v>
      </c>
      <c r="J17" s="58"/>
      <c r="K17" s="61">
        <v>14</v>
      </c>
      <c r="L17" s="47" t="str">
        <f t="shared" si="1"/>
        <v xml:space="preserve">Scott, Rachel </v>
      </c>
    </row>
    <row r="18" spans="1:12" ht="18.75" customHeight="1">
      <c r="A18" s="53" t="s">
        <v>202</v>
      </c>
      <c r="B18" s="54" t="s">
        <v>20</v>
      </c>
      <c r="C18" s="58">
        <v>725</v>
      </c>
      <c r="D18" s="58">
        <v>770</v>
      </c>
      <c r="E18" s="55"/>
      <c r="F18" s="55"/>
      <c r="G18" s="55"/>
      <c r="H18" s="58">
        <v>0</v>
      </c>
      <c r="I18" s="58">
        <f t="shared" si="0"/>
        <v>770</v>
      </c>
      <c r="J18" s="58"/>
      <c r="K18" s="61">
        <v>16</v>
      </c>
      <c r="L18" s="47" t="str">
        <f t="shared" si="1"/>
        <v xml:space="preserve">Pyper, Erin </v>
      </c>
    </row>
    <row r="19" spans="1:12" ht="18.75" customHeight="1">
      <c r="A19" s="53" t="s">
        <v>203</v>
      </c>
      <c r="B19" s="54" t="s">
        <v>17</v>
      </c>
      <c r="C19" s="58">
        <v>655</v>
      </c>
      <c r="D19" s="58">
        <v>760</v>
      </c>
      <c r="E19" s="58"/>
      <c r="F19" s="58"/>
      <c r="G19" s="55"/>
      <c r="H19" s="58">
        <v>0</v>
      </c>
      <c r="I19" s="58">
        <f t="shared" si="0"/>
        <v>760</v>
      </c>
      <c r="J19" s="58"/>
      <c r="K19" s="62">
        <v>17</v>
      </c>
      <c r="L19" s="47" t="str">
        <f t="shared" si="1"/>
        <v xml:space="preserve">O'Connor, Tiegan </v>
      </c>
    </row>
    <row r="20" spans="1:12" ht="18.75" customHeight="1">
      <c r="A20" s="53" t="s">
        <v>204</v>
      </c>
      <c r="B20" s="54" t="s">
        <v>20</v>
      </c>
      <c r="C20" s="58">
        <v>695</v>
      </c>
      <c r="D20" s="58">
        <v>750</v>
      </c>
      <c r="E20" s="55"/>
      <c r="F20" s="55"/>
      <c r="G20" s="55"/>
      <c r="H20" s="58">
        <v>0</v>
      </c>
      <c r="I20" s="58">
        <f t="shared" si="0"/>
        <v>750</v>
      </c>
      <c r="J20" s="58"/>
      <c r="K20" s="62">
        <v>18</v>
      </c>
      <c r="L20" s="47" t="str">
        <f t="shared" si="1"/>
        <v xml:space="preserve">Carson, Megan </v>
      </c>
    </row>
    <row r="21" spans="1:12" ht="18.75" customHeight="1">
      <c r="A21" s="53" t="s">
        <v>161</v>
      </c>
      <c r="B21" s="54" t="s">
        <v>26</v>
      </c>
      <c r="C21" s="55">
        <v>0</v>
      </c>
      <c r="D21" s="58">
        <v>740</v>
      </c>
      <c r="E21" s="58"/>
      <c r="F21" s="58"/>
      <c r="G21" s="55"/>
      <c r="H21" s="58">
        <v>0</v>
      </c>
      <c r="I21" s="58">
        <f t="shared" si="0"/>
        <v>740</v>
      </c>
      <c r="J21" s="58"/>
      <c r="K21" s="61">
        <v>19</v>
      </c>
      <c r="L21" s="47" t="str">
        <f t="shared" si="1"/>
        <v xml:space="preserve">Pikus, Julia </v>
      </c>
    </row>
    <row r="22" spans="1:12" ht="18.75" customHeight="1">
      <c r="A22" s="53" t="s">
        <v>205</v>
      </c>
      <c r="B22" s="54" t="s">
        <v>20</v>
      </c>
      <c r="C22" s="55">
        <v>655</v>
      </c>
      <c r="D22" s="58">
        <v>725</v>
      </c>
      <c r="E22" s="58"/>
      <c r="F22" s="58"/>
      <c r="G22" s="55"/>
      <c r="H22" s="58">
        <v>0</v>
      </c>
      <c r="I22" s="58">
        <f t="shared" si="0"/>
        <v>725</v>
      </c>
      <c r="J22" s="58"/>
      <c r="K22" s="61">
        <v>20</v>
      </c>
      <c r="L22" s="47" t="str">
        <f t="shared" si="1"/>
        <v xml:space="preserve">McConkey, Lydia </v>
      </c>
    </row>
    <row r="23" spans="1:12" ht="18.75" customHeight="1">
      <c r="A23" s="53" t="s">
        <v>206</v>
      </c>
      <c r="B23" s="54" t="s">
        <v>17</v>
      </c>
      <c r="C23" s="55">
        <v>725</v>
      </c>
      <c r="D23" s="58">
        <v>0</v>
      </c>
      <c r="E23" s="55"/>
      <c r="F23" s="55"/>
      <c r="G23" s="55"/>
      <c r="H23" s="58">
        <v>0</v>
      </c>
      <c r="I23" s="58">
        <f t="shared" si="0"/>
        <v>725</v>
      </c>
      <c r="J23" s="58"/>
      <c r="K23" s="62">
        <v>20</v>
      </c>
      <c r="L23" s="47" t="str">
        <f t="shared" si="1"/>
        <v xml:space="preserve">O'Rahilly-Egan, Mia </v>
      </c>
    </row>
    <row r="24" spans="1:12" ht="18.75" customHeight="1">
      <c r="A24" s="53" t="s">
        <v>207</v>
      </c>
      <c r="B24" s="54" t="s">
        <v>17</v>
      </c>
      <c r="C24" s="58">
        <v>655</v>
      </c>
      <c r="D24" s="58">
        <v>710</v>
      </c>
      <c r="E24" s="58"/>
      <c r="F24" s="58"/>
      <c r="G24" s="55"/>
      <c r="H24" s="58">
        <v>0</v>
      </c>
      <c r="I24" s="58">
        <f t="shared" si="0"/>
        <v>710</v>
      </c>
      <c r="J24" s="58"/>
      <c r="K24" s="62">
        <v>22</v>
      </c>
      <c r="L24" s="47" t="str">
        <f t="shared" si="1"/>
        <v xml:space="preserve">O'Connor, Sarah </v>
      </c>
    </row>
    <row r="25" spans="1:12" ht="18.75" customHeight="1">
      <c r="A25" s="64" t="s">
        <v>180</v>
      </c>
      <c r="B25" s="54" t="s">
        <v>26</v>
      </c>
      <c r="C25" s="55">
        <v>0</v>
      </c>
      <c r="D25" s="58">
        <v>700</v>
      </c>
      <c r="E25" s="58"/>
      <c r="F25" s="58"/>
      <c r="G25" s="55"/>
      <c r="H25" s="58">
        <v>0</v>
      </c>
      <c r="I25" s="58">
        <f t="shared" si="0"/>
        <v>700</v>
      </c>
      <c r="J25" s="58"/>
      <c r="K25" s="61">
        <v>23</v>
      </c>
      <c r="L25" s="47" t="str">
        <f t="shared" si="1"/>
        <v xml:space="preserve">Brady, Devon </v>
      </c>
    </row>
    <row r="26" spans="1:12" ht="18.75" customHeight="1">
      <c r="A26" s="59" t="s">
        <v>208</v>
      </c>
      <c r="B26" s="57" t="s">
        <v>17</v>
      </c>
      <c r="C26" s="58">
        <v>695</v>
      </c>
      <c r="D26" s="58">
        <v>0</v>
      </c>
      <c r="E26" s="58"/>
      <c r="F26" s="58"/>
      <c r="G26" s="55"/>
      <c r="H26" s="58">
        <v>0</v>
      </c>
      <c r="I26" s="58">
        <f t="shared" si="0"/>
        <v>695</v>
      </c>
      <c r="J26" s="58"/>
      <c r="K26" s="61">
        <v>24</v>
      </c>
      <c r="L26" s="47" t="str">
        <f t="shared" si="1"/>
        <v xml:space="preserve">Fabian, Justynne </v>
      </c>
    </row>
    <row r="27" spans="1:12" ht="18.75" customHeight="1">
      <c r="A27" s="53" t="s">
        <v>160</v>
      </c>
      <c r="B27" s="54" t="s">
        <v>26</v>
      </c>
      <c r="C27" s="58">
        <v>695</v>
      </c>
      <c r="D27" s="58">
        <v>0</v>
      </c>
      <c r="E27" s="58"/>
      <c r="F27" s="58"/>
      <c r="G27" s="55"/>
      <c r="H27" s="58">
        <v>0</v>
      </c>
      <c r="I27" s="58">
        <f t="shared" si="0"/>
        <v>695</v>
      </c>
      <c r="J27" s="58"/>
      <c r="K27" s="62">
        <v>24</v>
      </c>
      <c r="L27" s="47" t="str">
        <f t="shared" si="1"/>
        <v xml:space="preserve">O'Sullivan, Nora </v>
      </c>
    </row>
    <row r="28" spans="1:12" ht="18.75" customHeight="1">
      <c r="A28" s="59" t="s">
        <v>209</v>
      </c>
      <c r="B28" s="54" t="s">
        <v>17</v>
      </c>
      <c r="C28" s="58">
        <v>695</v>
      </c>
      <c r="D28" s="58">
        <v>0</v>
      </c>
      <c r="E28" s="58"/>
      <c r="F28" s="58"/>
      <c r="G28" s="55"/>
      <c r="H28" s="58">
        <v>0</v>
      </c>
      <c r="I28" s="58">
        <f t="shared" si="0"/>
        <v>695</v>
      </c>
      <c r="J28" s="58"/>
      <c r="K28" s="61">
        <v>24</v>
      </c>
      <c r="L28" s="47" t="str">
        <f t="shared" si="1"/>
        <v xml:space="preserve">Kenny, Sophie </v>
      </c>
    </row>
    <row r="29" spans="1:12" ht="18.75" customHeight="1">
      <c r="A29" s="53" t="s">
        <v>184</v>
      </c>
      <c r="B29" s="54" t="s">
        <v>17</v>
      </c>
      <c r="C29" s="55">
        <v>655</v>
      </c>
      <c r="D29" s="58">
        <v>0</v>
      </c>
      <c r="E29" s="58"/>
      <c r="F29" s="58"/>
      <c r="G29" s="55"/>
      <c r="H29" s="58">
        <v>0</v>
      </c>
      <c r="I29" s="58">
        <f t="shared" si="0"/>
        <v>655</v>
      </c>
      <c r="J29" s="58"/>
      <c r="K29" s="61">
        <v>27</v>
      </c>
      <c r="L29" s="47" t="str">
        <f t="shared" si="1"/>
        <v xml:space="preserve">Nguyen, Nga </v>
      </c>
    </row>
  </sheetData>
  <mergeCells count="1">
    <mergeCell ref="A1:K1"/>
  </mergeCells>
  <printOptions gridLines="1"/>
  <pageMargins left="0.70763888888888904" right="0.70763888888888904" top="0.74791666666666701" bottom="0.74791666666666701" header="0.31388888888888899" footer="0.31388888888888899"/>
  <pageSetup paperSize="9" scale="77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sqref="A1:K1"/>
    </sheetView>
  </sheetViews>
  <sheetFormatPr defaultColWidth="8.875" defaultRowHeight="12.75"/>
  <cols>
    <col min="1" max="1" width="20.5" style="47" customWidth="1"/>
    <col min="2" max="2" width="9.375" style="48" customWidth="1"/>
    <col min="3" max="7" width="9.375" style="47" customWidth="1"/>
    <col min="8" max="8" width="11" style="47" customWidth="1"/>
    <col min="9" max="9" width="9.125" style="47" customWidth="1"/>
    <col min="10" max="10" width="9.125" style="47" hidden="1" customWidth="1"/>
    <col min="11" max="11" width="9.375" style="47" customWidth="1"/>
    <col min="12" max="16384" width="8.875" style="47"/>
  </cols>
  <sheetData>
    <row r="1" spans="1:13" ht="18.75" customHeight="1">
      <c r="A1" s="143" t="s">
        <v>211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3" ht="18.75" customHeight="1">
      <c r="A2" s="49" t="s">
        <v>1</v>
      </c>
      <c r="B2" s="50" t="s">
        <v>2</v>
      </c>
      <c r="C2" s="50" t="s">
        <v>3</v>
      </c>
      <c r="D2" s="51" t="s">
        <v>4</v>
      </c>
      <c r="E2" s="52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2"/>
      <c r="K2" s="51" t="s">
        <v>11</v>
      </c>
    </row>
    <row r="3" spans="1:13" ht="18.75" customHeight="1">
      <c r="A3" s="53" t="s">
        <v>199</v>
      </c>
      <c r="B3" s="54" t="s">
        <v>17</v>
      </c>
      <c r="C3" s="55">
        <v>1000</v>
      </c>
      <c r="D3" s="55">
        <v>0</v>
      </c>
      <c r="E3" s="55"/>
      <c r="F3" s="55"/>
      <c r="G3" s="55"/>
      <c r="H3" s="55">
        <v>0</v>
      </c>
      <c r="I3" s="55">
        <f t="shared" ref="I3:I24" si="0">C3+D3-MIN(C3,D3)</f>
        <v>1000</v>
      </c>
      <c r="J3" s="60"/>
      <c r="K3" s="61">
        <v>1</v>
      </c>
      <c r="L3" s="47">
        <v>2</v>
      </c>
      <c r="M3" s="47" t="str">
        <f>RIGHT(A3,LEN(A3)-SEARCH(" ",A3,1))&amp;", "&amp;LEFT(A3,(SEARCH(" ",A3,1)))</f>
        <v xml:space="preserve">O'Toole, Ciara </v>
      </c>
    </row>
    <row r="4" spans="1:13" ht="18.75" customHeight="1">
      <c r="A4" s="56" t="s">
        <v>158</v>
      </c>
      <c r="B4" s="57" t="s">
        <v>26</v>
      </c>
      <c r="C4" s="58">
        <v>960</v>
      </c>
      <c r="D4" s="58">
        <v>1000</v>
      </c>
      <c r="E4" s="58"/>
      <c r="F4" s="58"/>
      <c r="G4" s="55"/>
      <c r="H4" s="55">
        <v>0</v>
      </c>
      <c r="I4" s="55">
        <f t="shared" si="0"/>
        <v>1000</v>
      </c>
      <c r="J4" s="58"/>
      <c r="K4" s="62">
        <v>1</v>
      </c>
      <c r="L4" s="47">
        <v>1</v>
      </c>
      <c r="M4" s="47" t="str">
        <f t="shared" ref="M4:M24" si="1">RIGHT(A4,LEN(A4)-SEARCH(" ",A4,1))&amp;", "&amp;LEFT(A4,(SEARCH(" ",A4,1)))</f>
        <v xml:space="preserve">Wawrzyniak, Zofia </v>
      </c>
    </row>
    <row r="5" spans="1:13" ht="18.75" customHeight="1">
      <c r="A5" s="59" t="s">
        <v>161</v>
      </c>
      <c r="B5" s="57" t="s">
        <v>26</v>
      </c>
      <c r="C5" s="58">
        <v>790</v>
      </c>
      <c r="D5" s="55">
        <v>960</v>
      </c>
      <c r="E5" s="55"/>
      <c r="F5" s="55"/>
      <c r="G5" s="55"/>
      <c r="H5" s="55">
        <v>0</v>
      </c>
      <c r="I5" s="55">
        <f t="shared" si="0"/>
        <v>960</v>
      </c>
      <c r="J5" s="58"/>
      <c r="K5" s="61">
        <v>3</v>
      </c>
      <c r="M5" s="47" t="str">
        <f t="shared" si="1"/>
        <v xml:space="preserve">Pikus, Julia </v>
      </c>
    </row>
    <row r="6" spans="1:13" ht="18.75" customHeight="1">
      <c r="A6" s="53" t="s">
        <v>201</v>
      </c>
      <c r="B6" s="54" t="s">
        <v>17</v>
      </c>
      <c r="C6" s="58">
        <v>920</v>
      </c>
      <c r="D6" s="58">
        <v>0</v>
      </c>
      <c r="E6" s="58"/>
      <c r="F6" s="58"/>
      <c r="G6" s="55"/>
      <c r="H6" s="55">
        <v>0</v>
      </c>
      <c r="I6" s="55">
        <f t="shared" si="0"/>
        <v>920</v>
      </c>
      <c r="J6" s="58"/>
      <c r="K6" s="62">
        <v>4</v>
      </c>
      <c r="L6" s="47">
        <v>5</v>
      </c>
      <c r="M6" s="47" t="str">
        <f t="shared" si="1"/>
        <v xml:space="preserve">Xue, Jackie </v>
      </c>
    </row>
    <row r="7" spans="1:13" ht="18.75" customHeight="1">
      <c r="A7" s="53" t="s">
        <v>200</v>
      </c>
      <c r="B7" s="54" t="s">
        <v>17</v>
      </c>
      <c r="C7" s="55">
        <v>860</v>
      </c>
      <c r="D7" s="58">
        <v>920</v>
      </c>
      <c r="E7" s="55"/>
      <c r="F7" s="55"/>
      <c r="G7" s="55"/>
      <c r="H7" s="55">
        <v>0</v>
      </c>
      <c r="I7" s="55">
        <f t="shared" si="0"/>
        <v>920</v>
      </c>
      <c r="J7" s="58"/>
      <c r="K7" s="61">
        <v>4</v>
      </c>
      <c r="L7" s="47">
        <v>4</v>
      </c>
      <c r="M7" s="47" t="str">
        <f t="shared" si="1"/>
        <v xml:space="preserve">Hayes, Jessie </v>
      </c>
    </row>
    <row r="8" spans="1:13" ht="18.75" customHeight="1">
      <c r="A8" s="53" t="s">
        <v>206</v>
      </c>
      <c r="B8" s="54" t="s">
        <v>17</v>
      </c>
      <c r="C8" s="58">
        <v>880</v>
      </c>
      <c r="D8" s="58">
        <v>880</v>
      </c>
      <c r="E8" s="58"/>
      <c r="F8" s="58"/>
      <c r="G8" s="55"/>
      <c r="H8" s="55">
        <v>0</v>
      </c>
      <c r="I8" s="55">
        <f t="shared" si="0"/>
        <v>880</v>
      </c>
      <c r="J8" s="58"/>
      <c r="K8" s="62">
        <v>6</v>
      </c>
      <c r="M8" s="47" t="str">
        <f t="shared" si="1"/>
        <v xml:space="preserve">O'Rahilly-Egan, Mia </v>
      </c>
    </row>
    <row r="9" spans="1:13" ht="18.75" customHeight="1">
      <c r="A9" s="53" t="s">
        <v>212</v>
      </c>
      <c r="B9" s="54" t="s">
        <v>30</v>
      </c>
      <c r="C9" s="58">
        <v>840</v>
      </c>
      <c r="D9" s="58">
        <v>860</v>
      </c>
      <c r="E9" s="58"/>
      <c r="F9" s="58"/>
      <c r="G9" s="55"/>
      <c r="H9" s="55">
        <v>0</v>
      </c>
      <c r="I9" s="55">
        <f t="shared" si="0"/>
        <v>860</v>
      </c>
      <c r="J9" s="58"/>
      <c r="K9" s="62">
        <v>7</v>
      </c>
      <c r="M9" s="47" t="str">
        <f t="shared" si="1"/>
        <v xml:space="preserve">Barry, Natashya </v>
      </c>
    </row>
    <row r="10" spans="1:13" ht="18.75" customHeight="1">
      <c r="A10" s="53" t="s">
        <v>213</v>
      </c>
      <c r="B10" s="54" t="s">
        <v>20</v>
      </c>
      <c r="C10" s="55">
        <v>800</v>
      </c>
      <c r="D10" s="55">
        <v>840</v>
      </c>
      <c r="E10" s="55"/>
      <c r="F10" s="55"/>
      <c r="G10" s="55"/>
      <c r="H10" s="55">
        <v>0</v>
      </c>
      <c r="I10" s="55">
        <f t="shared" si="0"/>
        <v>840</v>
      </c>
      <c r="J10" s="58"/>
      <c r="K10" s="61">
        <v>8</v>
      </c>
      <c r="M10" s="47" t="str">
        <f t="shared" si="1"/>
        <v xml:space="preserve">Craig, Lucy </v>
      </c>
    </row>
    <row r="11" spans="1:13" ht="18.75" customHeight="1">
      <c r="A11" s="53" t="s">
        <v>214</v>
      </c>
      <c r="B11" s="54" t="s">
        <v>186</v>
      </c>
      <c r="C11" s="58">
        <v>0</v>
      </c>
      <c r="D11" s="58">
        <v>820</v>
      </c>
      <c r="E11" s="58"/>
      <c r="F11" s="58"/>
      <c r="G11" s="55"/>
      <c r="H11" s="55">
        <v>0</v>
      </c>
      <c r="I11" s="55">
        <f t="shared" si="0"/>
        <v>820</v>
      </c>
      <c r="J11" s="58"/>
      <c r="K11" s="61">
        <v>9</v>
      </c>
      <c r="M11" s="47" t="str">
        <f t="shared" si="1"/>
        <v xml:space="preserve">Scott, Nicole </v>
      </c>
    </row>
    <row r="12" spans="1:13" ht="18.75" customHeight="1">
      <c r="A12" s="53" t="s">
        <v>203</v>
      </c>
      <c r="B12" s="54" t="s">
        <v>17</v>
      </c>
      <c r="C12" s="58">
        <v>820</v>
      </c>
      <c r="D12" s="58">
        <v>800</v>
      </c>
      <c r="E12" s="58"/>
      <c r="F12" s="58"/>
      <c r="G12" s="55"/>
      <c r="H12" s="55">
        <v>0</v>
      </c>
      <c r="I12" s="55">
        <f t="shared" si="0"/>
        <v>820</v>
      </c>
      <c r="J12" s="58"/>
      <c r="K12" s="62">
        <v>9</v>
      </c>
      <c r="M12" s="47" t="str">
        <f t="shared" si="1"/>
        <v xml:space="preserve">O'Connor, Tiegan </v>
      </c>
    </row>
    <row r="13" spans="1:13" ht="18.75" customHeight="1">
      <c r="A13" s="59" t="s">
        <v>209</v>
      </c>
      <c r="B13" s="57" t="s">
        <v>17</v>
      </c>
      <c r="C13" s="58">
        <v>760</v>
      </c>
      <c r="D13" s="58">
        <v>790</v>
      </c>
      <c r="E13" s="58"/>
      <c r="F13" s="58"/>
      <c r="G13" s="55"/>
      <c r="H13" s="55">
        <v>0</v>
      </c>
      <c r="I13" s="55">
        <f t="shared" si="0"/>
        <v>790</v>
      </c>
      <c r="J13" s="58"/>
      <c r="K13" s="61">
        <v>11</v>
      </c>
      <c r="M13" s="47" t="str">
        <f t="shared" si="1"/>
        <v xml:space="preserve">Kenny, Sophie </v>
      </c>
    </row>
    <row r="14" spans="1:13" ht="18.75" customHeight="1">
      <c r="A14" s="53" t="s">
        <v>215</v>
      </c>
      <c r="B14" s="54" t="s">
        <v>20</v>
      </c>
      <c r="C14" s="58">
        <v>780</v>
      </c>
      <c r="D14" s="55">
        <v>780</v>
      </c>
      <c r="E14" s="55"/>
      <c r="F14" s="55"/>
      <c r="G14" s="55"/>
      <c r="H14" s="55">
        <v>0</v>
      </c>
      <c r="I14" s="55">
        <f t="shared" si="0"/>
        <v>780</v>
      </c>
      <c r="J14" s="58"/>
      <c r="K14" s="62">
        <v>12</v>
      </c>
      <c r="M14" s="47" t="str">
        <f t="shared" si="1"/>
        <v xml:space="preserve">Kee, Emma </v>
      </c>
    </row>
    <row r="15" spans="1:13" ht="18.75" customHeight="1">
      <c r="A15" s="53" t="s">
        <v>216</v>
      </c>
      <c r="B15" s="54" t="s">
        <v>30</v>
      </c>
      <c r="C15" s="58">
        <v>770</v>
      </c>
      <c r="D15" s="58">
        <v>0</v>
      </c>
      <c r="E15" s="58"/>
      <c r="F15" s="58"/>
      <c r="G15" s="55"/>
      <c r="H15" s="55">
        <v>0</v>
      </c>
      <c r="I15" s="55">
        <f t="shared" si="0"/>
        <v>770</v>
      </c>
      <c r="J15" s="58"/>
      <c r="K15" s="61">
        <v>13</v>
      </c>
      <c r="L15" s="47">
        <v>14</v>
      </c>
      <c r="M15" s="47" t="str">
        <f t="shared" si="1"/>
        <v xml:space="preserve">Mandal, Amna </v>
      </c>
    </row>
    <row r="16" spans="1:13" ht="18.75" customHeight="1">
      <c r="A16" s="59" t="s">
        <v>159</v>
      </c>
      <c r="B16" s="57" t="s">
        <v>26</v>
      </c>
      <c r="C16" s="55">
        <v>750</v>
      </c>
      <c r="D16" s="58">
        <v>770</v>
      </c>
      <c r="E16" s="58"/>
      <c r="F16" s="58"/>
      <c r="G16" s="55"/>
      <c r="H16" s="55">
        <v>0</v>
      </c>
      <c r="I16" s="55">
        <f t="shared" si="0"/>
        <v>770</v>
      </c>
      <c r="J16" s="58"/>
      <c r="K16" s="61">
        <v>13</v>
      </c>
      <c r="L16" s="47">
        <v>13</v>
      </c>
      <c r="M16" s="47" t="str">
        <f t="shared" si="1"/>
        <v xml:space="preserve">Heinen, Silke </v>
      </c>
    </row>
    <row r="17" spans="1:13" ht="18.75" customHeight="1">
      <c r="A17" s="59" t="s">
        <v>217</v>
      </c>
      <c r="B17" s="57" t="s">
        <v>17</v>
      </c>
      <c r="C17" s="58">
        <v>725</v>
      </c>
      <c r="D17" s="58">
        <v>760</v>
      </c>
      <c r="E17" s="58"/>
      <c r="F17" s="58"/>
      <c r="G17" s="55"/>
      <c r="H17" s="55">
        <v>0</v>
      </c>
      <c r="I17" s="55">
        <f t="shared" si="0"/>
        <v>760</v>
      </c>
      <c r="J17" s="58"/>
      <c r="K17" s="61">
        <v>15</v>
      </c>
      <c r="M17" s="47" t="str">
        <f t="shared" si="1"/>
        <v xml:space="preserve">Becherova, Julia </v>
      </c>
    </row>
    <row r="18" spans="1:13" ht="18.75" customHeight="1">
      <c r="A18" s="59" t="s">
        <v>218</v>
      </c>
      <c r="B18" s="57" t="s">
        <v>20</v>
      </c>
      <c r="C18" s="58">
        <v>0</v>
      </c>
      <c r="D18" s="58">
        <v>750</v>
      </c>
      <c r="E18" s="58"/>
      <c r="F18" s="58"/>
      <c r="G18" s="55"/>
      <c r="H18" s="55">
        <v>0</v>
      </c>
      <c r="I18" s="55">
        <f t="shared" si="0"/>
        <v>750</v>
      </c>
      <c r="J18" s="58"/>
      <c r="K18" s="61">
        <v>16</v>
      </c>
      <c r="M18" s="47" t="str">
        <f t="shared" si="1"/>
        <v xml:space="preserve">Mc Adoo, Elvie </v>
      </c>
    </row>
    <row r="19" spans="1:13" ht="18.75" customHeight="1">
      <c r="A19" s="53" t="s">
        <v>219</v>
      </c>
      <c r="B19" s="54" t="s">
        <v>17</v>
      </c>
      <c r="C19" s="58">
        <v>740</v>
      </c>
      <c r="D19" s="58">
        <v>0</v>
      </c>
      <c r="E19" s="58"/>
      <c r="F19" s="58"/>
      <c r="G19" s="55"/>
      <c r="H19" s="55">
        <v>0</v>
      </c>
      <c r="I19" s="55">
        <f t="shared" si="0"/>
        <v>740</v>
      </c>
      <c r="J19" s="58"/>
      <c r="K19" s="61">
        <v>17</v>
      </c>
      <c r="M19" s="47" t="str">
        <f t="shared" si="1"/>
        <v xml:space="preserve">Proudfoot, Hanna </v>
      </c>
    </row>
    <row r="20" spans="1:13" ht="18.75" customHeight="1">
      <c r="A20" s="53" t="s">
        <v>220</v>
      </c>
      <c r="B20" s="54" t="s">
        <v>20</v>
      </c>
      <c r="C20" s="58">
        <v>0</v>
      </c>
      <c r="D20" s="58">
        <v>740</v>
      </c>
      <c r="E20" s="58"/>
      <c r="F20" s="58"/>
      <c r="G20" s="55"/>
      <c r="H20" s="55">
        <v>0</v>
      </c>
      <c r="I20" s="55">
        <f t="shared" si="0"/>
        <v>740</v>
      </c>
      <c r="J20" s="58"/>
      <c r="K20" s="62">
        <v>17</v>
      </c>
      <c r="M20" s="47" t="str">
        <f t="shared" si="1"/>
        <v xml:space="preserve">Hawthorne, Katie </v>
      </c>
    </row>
    <row r="21" spans="1:13" ht="18.75" customHeight="1">
      <c r="A21" s="53" t="s">
        <v>221</v>
      </c>
      <c r="B21" s="54" t="s">
        <v>20</v>
      </c>
      <c r="C21" s="55">
        <v>0</v>
      </c>
      <c r="D21" s="58">
        <v>730</v>
      </c>
      <c r="E21" s="58"/>
      <c r="F21" s="58"/>
      <c r="G21" s="55"/>
      <c r="H21" s="55">
        <v>0</v>
      </c>
      <c r="I21" s="55">
        <f t="shared" si="0"/>
        <v>730</v>
      </c>
      <c r="J21" s="58"/>
      <c r="K21" s="62">
        <v>19</v>
      </c>
      <c r="M21" s="47" t="str">
        <f t="shared" si="1"/>
        <v xml:space="preserve">Keating, Rebecca </v>
      </c>
    </row>
    <row r="22" spans="1:13" ht="18.75" customHeight="1">
      <c r="A22" s="53" t="s">
        <v>222</v>
      </c>
      <c r="B22" s="54" t="s">
        <v>20</v>
      </c>
      <c r="C22" s="58">
        <v>725</v>
      </c>
      <c r="D22" s="58">
        <v>0</v>
      </c>
      <c r="E22" s="58"/>
      <c r="F22" s="58"/>
      <c r="G22" s="55"/>
      <c r="H22" s="55">
        <v>0</v>
      </c>
      <c r="I22" s="55">
        <f t="shared" si="0"/>
        <v>725</v>
      </c>
      <c r="J22" s="58"/>
      <c r="K22" s="62">
        <v>20</v>
      </c>
      <c r="M22" s="47" t="str">
        <f t="shared" si="1"/>
        <v xml:space="preserve">Deegan, Lauren </v>
      </c>
    </row>
    <row r="23" spans="1:13" ht="18.75" customHeight="1">
      <c r="A23" s="53" t="s">
        <v>223</v>
      </c>
      <c r="B23" s="54" t="s">
        <v>26</v>
      </c>
      <c r="C23" s="55">
        <v>0</v>
      </c>
      <c r="D23" s="58">
        <v>720</v>
      </c>
      <c r="E23" s="58"/>
      <c r="F23" s="58"/>
      <c r="G23" s="55"/>
      <c r="H23" s="55">
        <v>0</v>
      </c>
      <c r="I23" s="55">
        <f t="shared" si="0"/>
        <v>720</v>
      </c>
      <c r="J23" s="58"/>
      <c r="K23" s="62">
        <v>21</v>
      </c>
      <c r="M23" s="47" t="str">
        <f t="shared" si="1"/>
        <v xml:space="preserve">Condon, Hannah </v>
      </c>
    </row>
    <row r="24" spans="1:13" ht="18.75" customHeight="1">
      <c r="A24" s="53" t="s">
        <v>224</v>
      </c>
      <c r="B24" s="54" t="s">
        <v>20</v>
      </c>
      <c r="C24" s="55">
        <v>710</v>
      </c>
      <c r="D24" s="58">
        <v>0</v>
      </c>
      <c r="E24" s="58"/>
      <c r="F24" s="58"/>
      <c r="G24" s="55"/>
      <c r="H24" s="55">
        <v>0</v>
      </c>
      <c r="I24" s="55">
        <f t="shared" si="0"/>
        <v>710</v>
      </c>
      <c r="J24" s="58"/>
      <c r="K24" s="62">
        <v>22</v>
      </c>
      <c r="M24" s="47" t="str">
        <f t="shared" si="1"/>
        <v xml:space="preserve">Mathews, Lauren </v>
      </c>
    </row>
  </sheetData>
  <mergeCells count="1">
    <mergeCell ref="A1:K1"/>
  </mergeCells>
  <printOptions gridLines="1"/>
  <pageMargins left="0.70763888888888904" right="0.70763888888888904" top="0.74791666666666701" bottom="0.74791666666666701" header="0.31388888888888899" footer="0.31388888888888899"/>
  <pageSetup paperSize="9" scale="71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30"/>
  <sheetViews>
    <sheetView topLeftCell="A3" workbookViewId="0">
      <selection activeCell="Q11" sqref="Q11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5" customWidth="1"/>
    <col min="14" max="15" width="9" hidden="1" customWidth="1"/>
  </cols>
  <sheetData>
    <row r="1" spans="1:15" s="1" customFormat="1" ht="28.5">
      <c r="A1" s="1" t="s">
        <v>401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15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  <c r="N3" s="2" t="s">
        <v>80</v>
      </c>
      <c r="O3" s="2" t="s">
        <v>81</v>
      </c>
    </row>
    <row r="4" spans="1:15">
      <c r="A4" s="31" t="s">
        <v>261</v>
      </c>
      <c r="B4" s="32" t="s">
        <v>156</v>
      </c>
      <c r="C4" s="32">
        <v>460</v>
      </c>
      <c r="D4" s="32">
        <v>500</v>
      </c>
      <c r="E4" s="34">
        <v>0</v>
      </c>
      <c r="F4" s="34">
        <v>500</v>
      </c>
      <c r="G4" s="34"/>
      <c r="J4" s="39">
        <f>IF(COUNT(Table134_13[[#This Row],[BEE1]:[Column4]])&gt;1,MIN(Table134_13[[#This Row],[BEE1]:[Column2]]),0)</f>
        <v>0</v>
      </c>
      <c r="K4" s="17">
        <f>IF(SUM(Table134_13[[#This Row],[BEE1]:[Column4]])-Table134_13[[#This Row],[Discard]]+Table134_13[[#This Row],[Discard]]/100000&gt;0,SUM(Table134_13[[#This Row],[BEE1]:[Column4]])-Table134_13[[#This Row],[Discard]]*0.9999,"")</f>
        <v>1460</v>
      </c>
      <c r="L4" s="10">
        <f>IF(Table134_13[[#This Row],[Total]]&lt;&gt;"",RANK(Table134_13[[#This Row],[Total]],Table134_13[Total]),"")</f>
        <v>1</v>
      </c>
      <c r="M4" s="40" t="str">
        <f>IF(Table134_13[[#This Row],[Name]]&lt;&gt;"",Table134_13[[#This Row],[Name]],"")</f>
        <v>Joe Hegarty</v>
      </c>
      <c r="N4" s="11">
        <f>SUM(Table134_13[[#This Row],[BEE1]:[Column3]])-Table134_13[[#This Row],[Discard]]</f>
        <v>1460</v>
      </c>
      <c r="O4" s="40">
        <f>RANK(Table134_13[[#This Row],[Total2]],Table134_13[Total2])</f>
        <v>1</v>
      </c>
    </row>
    <row r="5" spans="1:15">
      <c r="A5" s="35" t="s">
        <v>99</v>
      </c>
      <c r="B5" s="36" t="s">
        <v>88</v>
      </c>
      <c r="C5" s="36">
        <v>500</v>
      </c>
      <c r="D5" s="36">
        <v>425</v>
      </c>
      <c r="E5" s="37">
        <v>480</v>
      </c>
      <c r="F5" s="37">
        <v>460</v>
      </c>
      <c r="G5" s="37"/>
      <c r="J5" s="41">
        <f>IF(COUNT(Table134_13[[#This Row],[BEE1]:[Column4]])&gt;1,MIN(Table134_13[[#This Row],[BEE1]:[Column2]]),0)</f>
        <v>425</v>
      </c>
      <c r="K5" s="42">
        <f>IF(SUM(Table134_13[[#This Row],[BEE1]:[Column4]])-Table134_13[[#This Row],[Discard]]+Table134_13[[#This Row],[Discard]]/100000&gt;0,SUM(Table134_13[[#This Row],[BEE1]:[Column4]])-Table134_13[[#This Row],[Discard]]*0.9999,"")</f>
        <v>1440.0425</v>
      </c>
      <c r="L5" s="36">
        <f>IF(Table134_13[[#This Row],[Total]]&lt;&gt;"",RANK(Table134_13[[#This Row],[Total]],Table134_13[Total]),"")</f>
        <v>2</v>
      </c>
      <c r="M5" s="43" t="str">
        <f>IF(Table134_13[[#This Row],[Name]]&lt;&gt;"",Table134_13[[#This Row],[Name]],"")</f>
        <v>Darragh Ruddy</v>
      </c>
      <c r="N5" s="38">
        <f>SUM(Table134_13[[#This Row],[BEE1]:[Column3]])-Table134_13[[#This Row],[Discard]]</f>
        <v>1440</v>
      </c>
      <c r="O5" s="43">
        <f>RANK(Table134_13[[#This Row],[Total2]],Table134_13[Total2])</f>
        <v>2</v>
      </c>
    </row>
    <row r="6" spans="1:15">
      <c r="A6" s="35" t="s">
        <v>262</v>
      </c>
      <c r="B6" s="37" t="s">
        <v>156</v>
      </c>
      <c r="C6" s="36">
        <v>480</v>
      </c>
      <c r="D6" s="36">
        <v>460</v>
      </c>
      <c r="E6" s="37">
        <v>0</v>
      </c>
      <c r="F6" s="37">
        <v>480</v>
      </c>
      <c r="G6" s="37"/>
      <c r="J6" s="41">
        <f>IF(COUNT(Table134_13[[#This Row],[BEE1]:[Column4]])&gt;1,MIN(Table134_13[[#This Row],[BEE1]:[Column2]]),0)</f>
        <v>0</v>
      </c>
      <c r="K6" s="42">
        <f>IF(SUM(Table134_13[[#This Row],[BEE1]:[Column4]])-Table134_13[[#This Row],[Discard]]+Table134_13[[#This Row],[Discard]]/100000&gt;0,SUM(Table134_13[[#This Row],[BEE1]:[Column4]])-Table134_13[[#This Row],[Discard]]*0.9999,"")</f>
        <v>1420</v>
      </c>
      <c r="L6" s="36">
        <f>IF(Table134_13[[#This Row],[Total]]&lt;&gt;"",RANK(Table134_13[[#This Row],[Total]],Table134_13[Total]),"")</f>
        <v>3</v>
      </c>
      <c r="M6" s="43" t="str">
        <f>IF(Table134_13[[#This Row],[Name]]&lt;&gt;"",Table134_13[[#This Row],[Name]],"")</f>
        <v>Patrick Sweeney</v>
      </c>
      <c r="N6" s="38">
        <f>SUM(Table134_13[[#This Row],[BEE1]:[Column3]])-Table134_13[[#This Row],[Discard]]</f>
        <v>1420</v>
      </c>
      <c r="O6" s="43">
        <f>RANK(Table134_13[[#This Row],[Total2]],Table134_13[Total2])</f>
        <v>3</v>
      </c>
    </row>
    <row r="7" spans="1:15">
      <c r="A7" s="35" t="s">
        <v>264</v>
      </c>
      <c r="B7" s="37" t="s">
        <v>156</v>
      </c>
      <c r="C7" s="37">
        <v>440</v>
      </c>
      <c r="D7" s="37">
        <v>440</v>
      </c>
      <c r="E7" s="37">
        <v>500</v>
      </c>
      <c r="F7" s="37">
        <v>415</v>
      </c>
      <c r="G7" s="37"/>
      <c r="J7" s="41">
        <f>IF(COUNT(Table134_13[[#This Row],[BEE1]:[Column4]])&gt;1,MIN(Table134_13[[#This Row],[BEE1]:[Column2]]),0)</f>
        <v>415</v>
      </c>
      <c r="K7" s="42">
        <f>IF(SUM(Table134_13[[#This Row],[BEE1]:[Column4]])-Table134_13[[#This Row],[Discard]]+Table134_13[[#This Row],[Discard]]/100000&gt;0,SUM(Table134_13[[#This Row],[BEE1]:[Column4]])-Table134_13[[#This Row],[Discard]]*0.9999,"")</f>
        <v>1380.0415</v>
      </c>
      <c r="L7" s="36">
        <f>IF(Table134_13[[#This Row],[Total]]&lt;&gt;"",RANK(Table134_13[[#This Row],[Total]],Table134_13[Total]),"")</f>
        <v>4</v>
      </c>
      <c r="M7" s="43" t="str">
        <f>IF(Table134_13[[#This Row],[Name]]&lt;&gt;"",Table134_13[[#This Row],[Name]],"")</f>
        <v>Gary Sorensen</v>
      </c>
      <c r="N7" s="38">
        <f>SUM(Table134_13[[#This Row],[BEE1]:[Column3]])-Table134_13[[#This Row],[Discard]]</f>
        <v>1380</v>
      </c>
      <c r="O7" s="43">
        <f>RANK(Table134_13[[#This Row],[Total2]],Table134_13[Total2])</f>
        <v>4</v>
      </c>
    </row>
    <row r="8" spans="1:15">
      <c r="A8" s="35" t="s">
        <v>263</v>
      </c>
      <c r="B8" s="37" t="s">
        <v>156</v>
      </c>
      <c r="C8" s="37">
        <v>385</v>
      </c>
      <c r="D8" s="37">
        <v>480</v>
      </c>
      <c r="E8" s="37">
        <v>440</v>
      </c>
      <c r="F8" s="37">
        <v>440</v>
      </c>
      <c r="G8" s="37"/>
      <c r="J8" s="41">
        <f>IF(COUNT(Table134_13[[#This Row],[BEE1]:[Column4]])&gt;1,MIN(Table134_13[[#This Row],[BEE1]:[Column2]]),0)</f>
        <v>385</v>
      </c>
      <c r="K8" s="42">
        <f>IF(SUM(Table134_13[[#This Row],[BEE1]:[Column4]])-Table134_13[[#This Row],[Discard]]+Table134_13[[#This Row],[Discard]]/100000&gt;0,SUM(Table134_13[[#This Row],[BEE1]:[Column4]])-Table134_13[[#This Row],[Discard]]*0.9999,"")</f>
        <v>1360.0385000000001</v>
      </c>
      <c r="L8" s="36">
        <f>IF(Table134_13[[#This Row],[Total]]&lt;&gt;"",RANK(Table134_13[[#This Row],[Total]],Table134_13[Total]),"")</f>
        <v>5</v>
      </c>
      <c r="M8" s="43" t="str">
        <f>IF(Table134_13[[#This Row],[Name]]&lt;&gt;"",Table134_13[[#This Row],[Name]],"")</f>
        <v>Aoife Kelly</v>
      </c>
      <c r="N8" s="38">
        <f>SUM(Table134_13[[#This Row],[BEE1]:[Column3]])-Table134_13[[#This Row],[Discard]]</f>
        <v>1360</v>
      </c>
      <c r="O8" s="43">
        <f>RANK(Table134_13[[#This Row],[Total2]],Table134_13[Total2])</f>
        <v>5</v>
      </c>
    </row>
    <row r="9" spans="1:15">
      <c r="A9" s="38" t="s">
        <v>267</v>
      </c>
      <c r="B9" s="37" t="s">
        <v>156</v>
      </c>
      <c r="C9" s="37">
        <v>410</v>
      </c>
      <c r="D9" s="37">
        <v>410</v>
      </c>
      <c r="E9" s="37">
        <v>460</v>
      </c>
      <c r="F9" s="37">
        <v>420</v>
      </c>
      <c r="G9" s="37"/>
      <c r="J9" s="41">
        <f>IF(COUNT(Table134_13[[#This Row],[BEE1]:[Column4]])&gt;1,MIN(Table134_13[[#This Row],[BEE1]:[Column2]]),0)</f>
        <v>410</v>
      </c>
      <c r="K9" s="42">
        <f>IF(SUM(Table134_13[[#This Row],[BEE1]:[Column4]])-Table134_13[[#This Row],[Discard]]+Table134_13[[#This Row],[Discard]]/100000&gt;0,SUM(Table134_13[[#This Row],[BEE1]:[Column4]])-Table134_13[[#This Row],[Discard]]*0.9999,"")</f>
        <v>1290.0409999999999</v>
      </c>
      <c r="L9" s="36">
        <f>IF(Table134_13[[#This Row],[Total]]&lt;&gt;"",RANK(Table134_13[[#This Row],[Total]],Table134_13[Total]),"")</f>
        <v>6</v>
      </c>
      <c r="M9" s="43" t="str">
        <f>IF(Table134_13[[#This Row],[Name]]&lt;&gt;"",Table134_13[[#This Row],[Name]],"")</f>
        <v>Craig Cleary</v>
      </c>
      <c r="N9" s="38">
        <f>SUM(Table134_13[[#This Row],[BEE1]:[Column3]])-Table134_13[[#This Row],[Discard]]</f>
        <v>1290</v>
      </c>
      <c r="O9" s="43">
        <f>RANK(Table134_13[[#This Row],[Total2]],Table134_13[Total2])</f>
        <v>6</v>
      </c>
    </row>
    <row r="10" spans="1:15">
      <c r="A10" s="35" t="s">
        <v>266</v>
      </c>
      <c r="B10" s="37" t="s">
        <v>156</v>
      </c>
      <c r="C10" s="37">
        <v>420</v>
      </c>
      <c r="D10" s="37">
        <v>425</v>
      </c>
      <c r="E10" s="37">
        <v>430</v>
      </c>
      <c r="F10" s="37">
        <v>390</v>
      </c>
      <c r="G10" s="37"/>
      <c r="J10" s="41">
        <f>IF(COUNT(Table134_13[[#This Row],[BEE1]:[Column4]])&gt;1,MIN(Table134_13[[#This Row],[BEE1]:[Column2]]),0)</f>
        <v>390</v>
      </c>
      <c r="K10" s="42">
        <f>IF(SUM(Table134_13[[#This Row],[BEE1]:[Column4]])-Table134_13[[#This Row],[Discard]]+Table134_13[[#This Row],[Discard]]/100000&gt;0,SUM(Table134_13[[#This Row],[BEE1]:[Column4]])-Table134_13[[#This Row],[Discard]]*0.9999,"")</f>
        <v>1275.039</v>
      </c>
      <c r="L10" s="36">
        <f>IF(Table134_13[[#This Row],[Total]]&lt;&gt;"",RANK(Table134_13[[#This Row],[Total]],Table134_13[Total]),"")</f>
        <v>7</v>
      </c>
      <c r="M10" s="43" t="str">
        <f>IF(Table134_13[[#This Row],[Name]]&lt;&gt;"",Table134_13[[#This Row],[Name]],"")</f>
        <v>Aaron Daly</v>
      </c>
      <c r="N10" s="38">
        <f>SUM(Table134_13[[#This Row],[BEE1]:[Column3]])-Table134_13[[#This Row],[Discard]]</f>
        <v>1275</v>
      </c>
      <c r="O10" s="43">
        <f>RANK(Table134_13[[#This Row],[Total2]],Table134_13[Total2])</f>
        <v>7</v>
      </c>
    </row>
    <row r="11" spans="1:15">
      <c r="A11" t="s">
        <v>271</v>
      </c>
      <c r="B11" s="32" t="s">
        <v>156</v>
      </c>
      <c r="C11" s="32">
        <v>0</v>
      </c>
      <c r="D11" s="32">
        <v>395</v>
      </c>
      <c r="E11" s="32">
        <v>420</v>
      </c>
      <c r="F11" s="32">
        <v>383</v>
      </c>
      <c r="G11" s="32"/>
      <c r="J11" s="3">
        <f>IF(COUNT(Table134_13[[#This Row],[BEE1]:[Column4]])&gt;1,MIN(Table134_13[[#This Row],[BEE1]:[Column2]]),0)</f>
        <v>0</v>
      </c>
      <c r="K11" s="42">
        <f>IF(SUM(Table134_13[[#This Row],[BEE1]:[Column4]])-Table134_13[[#This Row],[Discard]]+Table134_13[[#This Row],[Discard]]/100000&gt;0,SUM(Table134_13[[#This Row],[BEE1]:[Column4]])-Table134_13[[#This Row],[Discard]],"")</f>
        <v>1198</v>
      </c>
      <c r="L11" s="2">
        <f>IF(Table134_13[[#This Row],[Total]]&lt;&gt;"",RANK(Table134_13[[#This Row],[Total]],Table134_13[Total]),"")</f>
        <v>8</v>
      </c>
      <c r="M11" s="5" t="str">
        <f>IF(Table134_13[[#This Row],[Name]]&lt;&gt;"",Table134_13[[#This Row],[Name]],"")</f>
        <v>Connor Moynihan</v>
      </c>
      <c r="N11">
        <f>SUM(Table134_13[[#This Row],[BEE1]:[Column3]])-Table134_13[[#This Row],[Discard]]</f>
        <v>1198</v>
      </c>
      <c r="O11" s="5">
        <f>RANK(Table134_13[[#This Row],[Total2]],Table134_13[Total2])</f>
        <v>8</v>
      </c>
    </row>
    <row r="12" spans="1:15">
      <c r="A12" s="35" t="s">
        <v>268</v>
      </c>
      <c r="B12" s="37" t="s">
        <v>156</v>
      </c>
      <c r="C12" s="37">
        <v>380</v>
      </c>
      <c r="D12" s="37">
        <v>400</v>
      </c>
      <c r="E12" s="37">
        <v>0</v>
      </c>
      <c r="F12" s="37">
        <v>370</v>
      </c>
      <c r="G12" s="37"/>
      <c r="J12" s="41">
        <f>IF(COUNT(Table134_13[[#This Row],[BEE1]:[Column4]])&gt;1,MIN(Table134_13[[#This Row],[BEE1]:[Column2]]),0)</f>
        <v>0</v>
      </c>
      <c r="K12" s="42">
        <f>IF(SUM(Table134_13[[#This Row],[BEE1]:[Column4]])-Table134_13[[#This Row],[Discard]]+Table134_13[[#This Row],[Discard]]/100000&gt;0,SUM(Table134_13[[#This Row],[BEE1]:[Column4]])-Table134_13[[#This Row],[Discard]]*0.9999,"")</f>
        <v>1150</v>
      </c>
      <c r="L12" s="36">
        <f>IF(Table134_13[[#This Row],[Total]]&lt;&gt;"",RANK(Table134_13[[#This Row],[Total]],Table134_13[Total]),"")</f>
        <v>9</v>
      </c>
      <c r="M12" s="43" t="str">
        <f>IF(Table134_13[[#This Row],[Name]]&lt;&gt;"",Table134_13[[#This Row],[Name]],"")</f>
        <v>Sadhbyn Ni Laoire</v>
      </c>
      <c r="N12" s="38">
        <f>SUM(Table134_13[[#This Row],[BEE1]:[Column3]])-Table134_13[[#This Row],[Discard]]</f>
        <v>1150</v>
      </c>
      <c r="O12" s="43">
        <f>RANK(Table134_13[[#This Row],[Total2]],Table134_13[Total2])</f>
        <v>9</v>
      </c>
    </row>
    <row r="13" spans="1:15">
      <c r="A13" s="38" t="s">
        <v>265</v>
      </c>
      <c r="B13" s="37" t="s">
        <v>156</v>
      </c>
      <c r="C13" s="37">
        <v>430</v>
      </c>
      <c r="D13" s="37">
        <v>0</v>
      </c>
      <c r="E13" s="37">
        <v>0</v>
      </c>
      <c r="F13" s="37">
        <v>415</v>
      </c>
      <c r="G13" s="37"/>
      <c r="J13" s="41">
        <f>IF(COUNT(Table134_13[[#This Row],[BEE1]:[Column4]])&gt;1,MIN(Table134_13[[#This Row],[BEE1]:[Column2]]),0)</f>
        <v>0</v>
      </c>
      <c r="K13" s="17">
        <f>IF(SUM(Table134_13[[#This Row],[BEE1]:[Column4]])-Table134_13[[#This Row],[Discard]]+Table134_13[[#This Row],[Discard]]/100000&gt;0,SUM(Table134_13[[#This Row],[BEE1]:[Column4]])-Table134_13[[#This Row],[Discard]]*0.9999,"")</f>
        <v>845</v>
      </c>
      <c r="L13" s="36">
        <f>IF(Table134_13[[#This Row],[Total]]&lt;&gt;"",RANK(Table134_13[[#This Row],[Total]],Table134_13[Total]),"")</f>
        <v>10</v>
      </c>
      <c r="M13" s="43" t="str">
        <f>IF(Table134_13[[#This Row],[Name]]&lt;&gt;"",Table134_13[[#This Row],[Name]],"")</f>
        <v>Niamh MCCafferky</v>
      </c>
      <c r="N13" s="38">
        <f>SUM(Table134_13[[#This Row],[BEE1]:[Column3]])-Table134_13[[#This Row],[Discard]]</f>
        <v>845</v>
      </c>
      <c r="O13" s="43">
        <f>RANK(Table134_13[[#This Row],[Total2]],Table134_13[Total2])</f>
        <v>10</v>
      </c>
    </row>
    <row r="14" spans="1:15">
      <c r="A14" s="31" t="s">
        <v>269</v>
      </c>
      <c r="B14" s="32" t="s">
        <v>156</v>
      </c>
      <c r="C14" s="32">
        <v>400</v>
      </c>
      <c r="D14" s="32">
        <v>0</v>
      </c>
      <c r="E14" s="37">
        <v>0</v>
      </c>
      <c r="F14" s="37">
        <v>370</v>
      </c>
      <c r="G14" s="37"/>
      <c r="H14" s="36"/>
      <c r="I14" s="36"/>
      <c r="J14" s="3">
        <f>IF(COUNT(Table134_13[[#This Row],[BEE1]:[Column4]])&gt;1,MIN(Table134_13[[#This Row],[BEE1]:[Column2]]),0)</f>
        <v>0</v>
      </c>
      <c r="K14" s="17">
        <f>IF(SUM(Table134_13[[#This Row],[BEE1]:[Column4]])-Table134_13[[#This Row],[Discard]]+Table134_13[[#This Row],[Discard]]/100000&gt;0,SUM(Table134_13[[#This Row],[BEE1]:[Column4]])-Table134_13[[#This Row],[Discard]]*0.9999,"")</f>
        <v>770</v>
      </c>
      <c r="L14" s="2">
        <f>IF(Table134_13[[#This Row],[Total]]&lt;&gt;"",RANK(Table134_13[[#This Row],[Total]],Table134_13[Total]),"")</f>
        <v>11</v>
      </c>
      <c r="M14" s="5" t="str">
        <f>IF(Table134_13[[#This Row],[Name]]&lt;&gt;"",Table134_13[[#This Row],[Name]],"")</f>
        <v>Matthew Ryan</v>
      </c>
      <c r="N14">
        <f>SUM(Table134_13[[#This Row],[BEE1]:[Column3]])-Table134_13[[#This Row],[Discard]]</f>
        <v>770</v>
      </c>
      <c r="O14" s="5">
        <f>RANK(Table134_13[[#This Row],[Total2]],Table134_13[Total2])</f>
        <v>11</v>
      </c>
    </row>
    <row r="15" spans="1:15">
      <c r="A15" s="31" t="s">
        <v>272</v>
      </c>
      <c r="B15" s="32" t="s">
        <v>156</v>
      </c>
      <c r="C15" s="32">
        <v>390</v>
      </c>
      <c r="D15" s="32">
        <v>0</v>
      </c>
      <c r="E15" s="32">
        <v>0</v>
      </c>
      <c r="F15" s="32">
        <v>370</v>
      </c>
      <c r="G15" s="32"/>
      <c r="J15" s="3">
        <f>IF(COUNT(Table134_13[[#This Row],[BEE1]:[Column4]])&gt;1,MIN(Table134_13[[#This Row],[BEE1]:[Column2]]),0)</f>
        <v>0</v>
      </c>
      <c r="K15" s="17">
        <f>IF(SUM(Table134_13[[#This Row],[BEE1]:[Column4]])-Table134_13[[#This Row],[Discard]]+Table134_13[[#This Row],[Discard]]/100000&gt;0,SUM(Table134_13[[#This Row],[BEE1]:[Column4]])-Table134_13[[#This Row],[Discard]]*0.9999,"")</f>
        <v>760</v>
      </c>
      <c r="L15" s="2">
        <f>IF(Table134_13[[#This Row],[Total]]&lt;&gt;"",RANK(Table134_13[[#This Row],[Total]],Table134_13[Total]),"")</f>
        <v>12</v>
      </c>
      <c r="M15" s="5" t="str">
        <f>IF(Table134_13[[#This Row],[Name]]&lt;&gt;"",Table134_13[[#This Row],[Name]],"")</f>
        <v>Patricia Groarke</v>
      </c>
      <c r="N15">
        <f>SUM(Table134_13[[#This Row],[BEE1]:[Column3]])-Table134_13[[#This Row],[Discard]]</f>
        <v>760</v>
      </c>
      <c r="O15" s="5">
        <f>RANK(Table134_13[[#This Row],[Total2]],Table134_13[Total2])</f>
        <v>12</v>
      </c>
    </row>
    <row r="16" spans="1:15">
      <c r="A16" s="31" t="s">
        <v>412</v>
      </c>
      <c r="B16" s="32" t="s">
        <v>156</v>
      </c>
      <c r="C16" s="32">
        <v>0</v>
      </c>
      <c r="D16" s="32">
        <v>0</v>
      </c>
      <c r="E16" s="32">
        <v>0</v>
      </c>
      <c r="F16" s="32">
        <v>415</v>
      </c>
      <c r="G16" s="32"/>
      <c r="J16" s="3">
        <f>IF(COUNT(Table134_13[[#This Row],[BEE1]:[Column4]])&gt;1,MIN(Table134_13[[#This Row],[BEE1]:[Column2]]),0)</f>
        <v>0</v>
      </c>
      <c r="K16" s="17">
        <f>IF(SUM(Table134_13[[#This Row],[BEE1]:[Column4]])-Table134_13[[#This Row],[Discard]]+Table134_13[[#This Row],[Discard]]/100000&gt;0,SUM(Table134_13[[#This Row],[BEE1]:[Column4]])-Table134_13[[#This Row],[Discard]]*0.9999,"")</f>
        <v>415</v>
      </c>
      <c r="L16" s="2">
        <f>IF(Table134_13[[#This Row],[Total]]&lt;&gt;"",RANK(Table134_13[[#This Row],[Total]],Table134_13[Total]),"")</f>
        <v>13</v>
      </c>
      <c r="M16" s="5" t="str">
        <f>IF(Table134_13[[#This Row],[Name]]&lt;&gt;"",Table134_13[[#This Row],[Name]],"")</f>
        <v>Nicholas O Brien</v>
      </c>
      <c r="N16">
        <f>SUM(Table134_13[[#This Row],[BEE1]:[Column3]])-Table134_13[[#This Row],[Discard]]</f>
        <v>415</v>
      </c>
      <c r="O16" s="5">
        <f>RANK(Table134_13[[#This Row],[Total2]],Table134_13[Total2])</f>
        <v>13</v>
      </c>
    </row>
    <row r="17" spans="1:15">
      <c r="A17" s="31" t="s">
        <v>408</v>
      </c>
      <c r="B17" s="32" t="s">
        <v>156</v>
      </c>
      <c r="C17" s="32">
        <v>0</v>
      </c>
      <c r="D17" s="32">
        <v>0</v>
      </c>
      <c r="E17" s="32">
        <v>410</v>
      </c>
      <c r="F17" s="32">
        <v>0</v>
      </c>
      <c r="G17" s="32"/>
      <c r="J17" s="3">
        <f>IF(COUNT(Table134_13[[#This Row],[BEE1]:[Column4]])&gt;1,MIN(Table134_13[[#This Row],[BEE1]:[Column2]]),0)</f>
        <v>0</v>
      </c>
      <c r="K17" s="17">
        <f>IF(SUM(Table134_13[[#This Row],[BEE1]:[Column4]])-Table134_13[[#This Row],[Discard]]+Table134_13[[#This Row],[Discard]]/100000&gt;0,SUM(Table134_13[[#This Row],[BEE1]:[Column4]])-Table134_13[[#This Row],[Discard]]*0.9999,"")</f>
        <v>410</v>
      </c>
      <c r="L17" s="2">
        <f>IF(Table134_13[[#This Row],[Total]]&lt;&gt;"",RANK(Table134_13[[#This Row],[Total]],Table134_13[Total]),"")</f>
        <v>14</v>
      </c>
      <c r="M17" s="5" t="str">
        <f>IF(Table134_13[[#This Row],[Name]]&lt;&gt;"",Table134_13[[#This Row],[Name]],"")</f>
        <v>Gregory Cleary</v>
      </c>
      <c r="N17">
        <f>SUM(Table134_13[[#This Row],[BEE1]:[Column3]])-Table134_13[[#This Row],[Discard]]</f>
        <v>410</v>
      </c>
      <c r="O17" s="5">
        <f>RANK(Table134_13[[#This Row],[Total2]],Table134_13[Total2])</f>
        <v>14</v>
      </c>
    </row>
    <row r="18" spans="1:15">
      <c r="A18" s="31" t="s">
        <v>414</v>
      </c>
      <c r="B18" s="32" t="s">
        <v>156</v>
      </c>
      <c r="C18" s="32">
        <v>0</v>
      </c>
      <c r="D18" s="32">
        <v>0</v>
      </c>
      <c r="E18" s="32">
        <v>0</v>
      </c>
      <c r="F18" s="32">
        <v>395</v>
      </c>
      <c r="G18" s="32"/>
      <c r="J18" s="3">
        <f>IF(COUNT(Table134_13[[#This Row],[BEE1]:[Column4]])&gt;1,MIN(Table134_13[[#This Row],[BEE1]:[Column2]]),0)</f>
        <v>0</v>
      </c>
      <c r="K18" s="17">
        <f>IF(SUM(Table134_13[[#This Row],[BEE1]:[Column4]])-Table134_13[[#This Row],[Discard]]+Table134_13[[#This Row],[Discard]]/100000&gt;0,SUM(Table134_13[[#This Row],[BEE1]:[Column4]])-Table134_13[[#This Row],[Discard]]*0.9999,"")</f>
        <v>395</v>
      </c>
      <c r="L18" s="2">
        <f>IF(Table134_13[[#This Row],[Total]]&lt;&gt;"",RANK(Table134_13[[#This Row],[Total]],Table134_13[Total]),"")</f>
        <v>15</v>
      </c>
      <c r="M18" s="5" t="str">
        <f>IF(Table134_13[[#This Row],[Name]]&lt;&gt;"",Table134_13[[#This Row],[Name]],"")</f>
        <v>David Horgan</v>
      </c>
      <c r="N18">
        <f>SUM(Table134_13[[#This Row],[BEE1]:[Column3]])-Table134_13[[#This Row],[Discard]]</f>
        <v>395</v>
      </c>
      <c r="O18" s="5">
        <f>RANK(Table134_13[[#This Row],[Total2]],Table134_13[Total2])</f>
        <v>15</v>
      </c>
    </row>
    <row r="19" spans="1:15">
      <c r="A19" s="31" t="s">
        <v>270</v>
      </c>
      <c r="B19" s="32" t="s">
        <v>156</v>
      </c>
      <c r="C19" s="32">
        <v>395</v>
      </c>
      <c r="D19" s="32">
        <v>0</v>
      </c>
      <c r="E19" s="32">
        <v>0</v>
      </c>
      <c r="F19" s="32">
        <v>0</v>
      </c>
      <c r="G19" s="32"/>
      <c r="J19" s="3">
        <f>IF(COUNT(Table134_13[[#This Row],[BEE1]:[Column4]])&gt;1,MIN(Table134_13[[#This Row],[BEE1]:[Column2]]),0)</f>
        <v>0</v>
      </c>
      <c r="K19" s="17">
        <f>IF(SUM(Table134_13[[#This Row],[BEE1]:[Column4]])-Table134_13[[#This Row],[Discard]]+Table134_13[[#This Row],[Discard]]/100000&gt;0,SUM(Table134_13[[#This Row],[BEE1]:[Column4]])-Table134_13[[#This Row],[Discard]]*0.9999,"")</f>
        <v>395</v>
      </c>
      <c r="L19" s="2">
        <f>IF(Table134_13[[#This Row],[Total]]&lt;&gt;"",RANK(Table134_13[[#This Row],[Total]],Table134_13[Total]),"")</f>
        <v>15</v>
      </c>
      <c r="M19" s="5" t="str">
        <f>IF(Table134_13[[#This Row],[Name]]&lt;&gt;"",Table134_13[[#This Row],[Name]],"")</f>
        <v>Paul Fitzgerald</v>
      </c>
      <c r="N19">
        <f>SUM(Table134_13[[#This Row],[BEE1]:[Column3]])-Table134_13[[#This Row],[Discard]]</f>
        <v>395</v>
      </c>
      <c r="O19" s="5">
        <f>RANK(Table134_13[[#This Row],[Total2]],Table134_13[Total2])</f>
        <v>15</v>
      </c>
    </row>
    <row r="20" spans="1:15">
      <c r="A20" s="31" t="s">
        <v>413</v>
      </c>
      <c r="B20" s="32" t="s">
        <v>156</v>
      </c>
      <c r="C20" s="32">
        <v>0</v>
      </c>
      <c r="D20" s="32">
        <v>0</v>
      </c>
      <c r="E20" s="32">
        <v>0</v>
      </c>
      <c r="F20" s="32">
        <v>383</v>
      </c>
      <c r="G20" s="32"/>
      <c r="J20" s="3">
        <f>IF(COUNT(Table134_13[[#This Row],[BEE1]:[Column4]])&gt;1,MIN(Table134_13[[#This Row],[BEE1]:[Column2]]),0)</f>
        <v>0</v>
      </c>
      <c r="K20" s="17">
        <f>IF(SUM(Table134_13[[#This Row],[BEE1]:[Column4]])-Table134_13[[#This Row],[Discard]]+Table134_13[[#This Row],[Discard]]/100000&gt;0,SUM(Table134_13[[#This Row],[BEE1]:[Column4]])-Table134_13[[#This Row],[Discard]],"")</f>
        <v>383</v>
      </c>
      <c r="L20" s="2">
        <f>IF(Table134_13[[#This Row],[Total]]&lt;&gt;"",RANK(Table134_13[[#This Row],[Total]],Table134_13[Total]),"")</f>
        <v>17</v>
      </c>
      <c r="M20" s="5" t="str">
        <f>IF(Table134_13[[#This Row],[Name]]&lt;&gt;"",Table134_13[[#This Row],[Name]],"")</f>
        <v>Meghan O' Halloran</v>
      </c>
      <c r="N20">
        <f>SUM(Table134_13[[#This Row],[BEE1]:[Column3]])-Table134_13[[#This Row],[Discard]]</f>
        <v>383</v>
      </c>
      <c r="O20" s="5">
        <f>RANK(Table134_13[[#This Row],[Total2]],Table134_13[Total2])</f>
        <v>17</v>
      </c>
    </row>
    <row r="21" spans="1:15">
      <c r="A21" s="31"/>
      <c r="B21" s="32"/>
      <c r="C21" s="32"/>
      <c r="D21" s="32"/>
      <c r="E21" s="32"/>
      <c r="F21" s="32"/>
      <c r="G21" s="32"/>
      <c r="J21" s="3">
        <f>IF(COUNT(Table134_13[[#This Row],[BEE1]:[Column4]])&gt;1,MIN(Table134_13[[#This Row],[BEE1]:[Column2]]),0)</f>
        <v>0</v>
      </c>
      <c r="K21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21" s="2" t="str">
        <f>IF(Table134_13[[#This Row],[Total]]&lt;&gt;"",RANK(Table134_13[[#This Row],[Total]],Table134_13[Total]),"")</f>
        <v/>
      </c>
      <c r="M21" s="5" t="str">
        <f>IF(Table134_13[[#This Row],[Name]]&lt;&gt;"",Table134_13[[#This Row],[Name]],"")</f>
        <v/>
      </c>
      <c r="N21">
        <f>SUM(Table134_13[[#This Row],[BEE1]:[Column3]])-Table134_13[[#This Row],[Discard]]</f>
        <v>0</v>
      </c>
      <c r="O21" s="5">
        <f>RANK(Table134_13[[#This Row],[Total2]],Table134_13[Total2])</f>
        <v>18</v>
      </c>
    </row>
    <row r="22" spans="1:15">
      <c r="A22" s="31"/>
      <c r="B22" s="32"/>
      <c r="C22" s="32"/>
      <c r="D22" s="32"/>
      <c r="E22" s="32"/>
      <c r="F22" s="32"/>
      <c r="G22" s="32"/>
      <c r="J22" s="3">
        <f>IF(COUNT(Table134_13[[#This Row],[BEE1]:[Column4]])&gt;1,MIN(Table134_13[[#This Row],[BEE1]:[Column2]]),0)</f>
        <v>0</v>
      </c>
      <c r="K2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" s="2" t="str">
        <f>IF(Table134_13[[#This Row],[Total]]&lt;&gt;"",RANK(Table134_13[[#This Row],[Total]],Table134_13[Total]),"")</f>
        <v/>
      </c>
      <c r="M22" s="5" t="str">
        <f>IF(Table134_13[[#This Row],[Name]]&lt;&gt;"",Table134_13[[#This Row],[Name]],"")</f>
        <v/>
      </c>
      <c r="N22">
        <f>SUM(Table134_13[[#This Row],[BEE1]:[Column3]])-Table134_13[[#This Row],[Discard]]</f>
        <v>0</v>
      </c>
      <c r="O22" s="5">
        <f>RANK(Table134_13[[#This Row],[Total2]],Table134_13[Total2])</f>
        <v>18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IF(COUNT(Table134_13[[#This Row],[BEE1]:[Column4]])&gt;1,MIN(Table134_13[[#This Row],[BEE1]:[Column2]]),0)</f>
        <v>0</v>
      </c>
      <c r="K2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3" s="2" t="str">
        <f>IF(Table134_13[[#This Row],[Total]]&lt;&gt;"",RANK(Table134_13[[#This Row],[Total]],Table134_13[Total]),"")</f>
        <v/>
      </c>
      <c r="M23" s="5" t="str">
        <f>IF(Table134_13[[#This Row],[Name]]&lt;&gt;"",Table134_13[[#This Row],[Name]],"")</f>
        <v/>
      </c>
      <c r="N23">
        <f>SUM(Table134_13[[#This Row],[BEE1]:[Column3]])-Table134_13[[#This Row],[Discard]]</f>
        <v>0</v>
      </c>
      <c r="O23" s="5">
        <f>RANK(Table134_13[[#This Row],[Total2]],Table134_13[Total2])</f>
        <v>18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IF(COUNT(Table134_13[[#This Row],[BEE1]:[Column4]])&gt;1,MIN(Table134_13[[#This Row],[BEE1]:[Column2]]),0)</f>
        <v>0</v>
      </c>
      <c r="K24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24" s="2" t="str">
        <f>IF(Table134_13[[#This Row],[Total]]&lt;&gt;"",RANK(Table134_13[[#This Row],[Total]],Table134_13[Total]),"")</f>
        <v/>
      </c>
      <c r="M24" s="5" t="str">
        <f>IF(Table134_13[[#This Row],[Name]]&lt;&gt;"",Table134_13[[#This Row],[Name]],"")</f>
        <v/>
      </c>
      <c r="N24">
        <f>SUM(Table134_13[[#This Row],[BEE1]:[Column3]])-Table134_13[[#This Row],[Discard]]</f>
        <v>0</v>
      </c>
      <c r="O24" s="5">
        <f>RANK(Table134_13[[#This Row],[Total2]],Table134_13[Total2])</f>
        <v>18</v>
      </c>
    </row>
    <row r="25" spans="1:15">
      <c r="A25" s="31"/>
      <c r="B25" s="32"/>
      <c r="C25" s="32"/>
      <c r="D25" s="32"/>
      <c r="E25" s="32"/>
      <c r="F25" s="32"/>
      <c r="G25" s="32"/>
      <c r="J25" s="3">
        <f>IF(COUNT(Table134_13[[#This Row],[BEE1]:[Column4]])&gt;1,MIN(Table134_13[[#This Row],[BEE1]:[Column2]]),0)</f>
        <v>0</v>
      </c>
      <c r="K25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25" s="2" t="str">
        <f>IF(Table134_13[[#This Row],[Total]]&lt;&gt;"",RANK(Table134_13[[#This Row],[Total]],Table134_13[Total]),"")</f>
        <v/>
      </c>
      <c r="M25" s="5" t="str">
        <f>IF(Table134_13[[#This Row],[Name]]&lt;&gt;"",Table134_13[[#This Row],[Name]],"")</f>
        <v/>
      </c>
      <c r="N25">
        <f>SUM(Table134_13[[#This Row],[BEE1]:[Column3]])-Table134_13[[#This Row],[Discard]]</f>
        <v>0</v>
      </c>
      <c r="O25" s="5">
        <f>RANK(Table134_13[[#This Row],[Total2]],Table134_13[Total2])</f>
        <v>18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IF(COUNT(Table134_13[[#This Row],[BEE1]:[Column4]])&gt;1,MIN(Table134_13[[#This Row],[BEE1]:[Column2]]),0)</f>
        <v>0</v>
      </c>
      <c r="K26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26" s="2" t="str">
        <f>IF(Table134_13[[#This Row],[Total]]&lt;&gt;"",RANK(Table134_13[[#This Row],[Total]],Table134_13[Total]),"")</f>
        <v/>
      </c>
      <c r="M26" s="5" t="str">
        <f>IF(Table134_13[[#This Row],[Name]]&lt;&gt;"",Table134_13[[#This Row],[Name]],"")</f>
        <v/>
      </c>
      <c r="N26">
        <f>SUM(Table134_13[[#This Row],[BEE1]:[Column3]])-Table134_13[[#This Row],[Discard]]</f>
        <v>0</v>
      </c>
      <c r="O26" s="5">
        <f>RANK(Table134_13[[#This Row],[Total2]],Table134_13[Total2])</f>
        <v>18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IF(COUNT(Table134_13[[#This Row],[BEE1]:[Column4]])&gt;1,MIN(Table134_13[[#This Row],[BEE1]:[Column2]]),0)</f>
        <v>0</v>
      </c>
      <c r="K2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7" s="2" t="str">
        <f>IF(Table134_13[[#This Row],[Total]]&lt;&gt;"",RANK(Table134_13[[#This Row],[Total]],Table134_13[Total]),"")</f>
        <v/>
      </c>
      <c r="M27" s="5" t="str">
        <f>IF(Table134_13[[#This Row],[Name]]&lt;&gt;"",Table134_13[[#This Row],[Name]],"")</f>
        <v/>
      </c>
      <c r="N27">
        <f>SUM(Table134_13[[#This Row],[BEE1]:[Column3]])-Table134_13[[#This Row],[Discard]]</f>
        <v>0</v>
      </c>
      <c r="O27" s="5">
        <f>RANK(Table134_13[[#This Row],[Total2]],Table134_13[Total2])</f>
        <v>18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IF(COUNT(Table134_13[[#This Row],[BEE1]:[Column4]])&gt;1,MIN(Table134_13[[#This Row],[BEE1]:[Column2]]),0)</f>
        <v>0</v>
      </c>
      <c r="K28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28" s="2" t="str">
        <f>IF(Table134_13[[#This Row],[Total]]&lt;&gt;"",RANK(Table134_13[[#This Row],[Total]],Table134_13[Total]),"")</f>
        <v/>
      </c>
      <c r="M28" s="5" t="str">
        <f>IF(Table134_13[[#This Row],[Name]]&lt;&gt;"",Table134_13[[#This Row],[Name]],"")</f>
        <v/>
      </c>
      <c r="N28">
        <f>SUM(Table134_13[[#This Row],[BEE1]:[Column3]])-Table134_13[[#This Row],[Discard]]</f>
        <v>0</v>
      </c>
      <c r="O28" s="5">
        <f>RANK(Table134_13[[#This Row],[Total2]],Table134_13[Total2])</f>
        <v>18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IF(COUNT(Table134_13[[#This Row],[BEE1]:[Column4]])&gt;1,MIN(Table134_13[[#This Row],[BEE1]:[Column2]]),0)</f>
        <v>0</v>
      </c>
      <c r="K2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9" s="2" t="str">
        <f>IF(Table134_13[[#This Row],[Total]]&lt;&gt;"",RANK(Table134_13[[#This Row],[Total]],Table134_13[Total]),"")</f>
        <v/>
      </c>
      <c r="M29" s="5" t="str">
        <f>IF(Table134_13[[#This Row],[Name]]&lt;&gt;"",Table134_13[[#This Row],[Name]],"")</f>
        <v/>
      </c>
      <c r="N29">
        <f>SUM(Table134_13[[#This Row],[BEE1]:[Column3]])-Table134_13[[#This Row],[Discard]]</f>
        <v>0</v>
      </c>
      <c r="O29" s="5">
        <f>RANK(Table134_13[[#This Row],[Total2]],Table134_13[Total2])</f>
        <v>18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IF(COUNT(Table134_13[[#This Row],[BEE1]:[Column4]])&gt;1,MIN(Table134_13[[#This Row],[BEE1]:[Column2]]),0)</f>
        <v>0</v>
      </c>
      <c r="K30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0" s="2" t="str">
        <f>IF(Table134_13[[#This Row],[Total]]&lt;&gt;"",RANK(Table134_13[[#This Row],[Total]],Table134_13[Total]),"")</f>
        <v/>
      </c>
      <c r="M30" s="5" t="str">
        <f>IF(Table134_13[[#This Row],[Name]]&lt;&gt;"",Table134_13[[#This Row],[Name]],"")</f>
        <v/>
      </c>
      <c r="N30">
        <f>SUM(Table134_13[[#This Row],[BEE1]:[Column3]])-Table134_13[[#This Row],[Discard]]</f>
        <v>0</v>
      </c>
      <c r="O30" s="5">
        <f>RANK(Table134_13[[#This Row],[Total2]],Table134_13[Total2])</f>
        <v>18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IF(COUNT(Table134_13[[#This Row],[BEE1]:[Column4]])&gt;1,MIN(Table134_13[[#This Row],[BEE1]:[Column2]]),0)</f>
        <v>0</v>
      </c>
      <c r="K31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1" s="2" t="str">
        <f>IF(Table134_13[[#This Row],[Total]]&lt;&gt;"",RANK(Table134_13[[#This Row],[Total]],Table134_13[Total]),"")</f>
        <v/>
      </c>
      <c r="M31" s="5" t="str">
        <f>IF(Table134_13[[#This Row],[Name]]&lt;&gt;"",Table134_13[[#This Row],[Name]],"")</f>
        <v/>
      </c>
      <c r="N31">
        <f>SUM(Table134_13[[#This Row],[BEE1]:[Column3]])-Table134_13[[#This Row],[Discard]]</f>
        <v>0</v>
      </c>
      <c r="O31" s="5">
        <f>RANK(Table134_13[[#This Row],[Total2]],Table134_13[Total2])</f>
        <v>18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IF(COUNT(Table134_13[[#This Row],[BEE1]:[Column4]])&gt;1,MIN(Table134_13[[#This Row],[BEE1]:[Column2]]),0)</f>
        <v>0</v>
      </c>
      <c r="K32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2" s="2" t="str">
        <f>IF(Table134_13[[#This Row],[Total]]&lt;&gt;"",RANK(Table134_13[[#This Row],[Total]],Table134_13[Total]),"")</f>
        <v/>
      </c>
      <c r="M32" s="5" t="str">
        <f>IF(Table134_13[[#This Row],[Name]]&lt;&gt;"",Table134_13[[#This Row],[Name]],"")</f>
        <v/>
      </c>
      <c r="N32">
        <f>SUM(Table134_13[[#This Row],[BEE1]:[Column3]])-Table134_13[[#This Row],[Discard]]</f>
        <v>0</v>
      </c>
      <c r="O32" s="5">
        <f>RANK(Table134_13[[#This Row],[Total2]],Table134_13[Total2])</f>
        <v>18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IF(COUNT(Table134_13[[#This Row],[BEE1]:[Column4]])&gt;1,MIN(Table134_13[[#This Row],[BEE1]:[Column2]]),0)</f>
        <v>0</v>
      </c>
      <c r="K33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3" s="2" t="str">
        <f>IF(Table134_13[[#This Row],[Total]]&lt;&gt;"",RANK(Table134_13[[#This Row],[Total]],Table134_13[Total]),"")</f>
        <v/>
      </c>
      <c r="M33" s="5" t="str">
        <f>IF(Table134_13[[#This Row],[Name]]&lt;&gt;"",Table134_13[[#This Row],[Name]],"")</f>
        <v/>
      </c>
      <c r="N33">
        <f>SUM(Table134_13[[#This Row],[BEE1]:[Column3]])-Table134_13[[#This Row],[Discard]]</f>
        <v>0</v>
      </c>
      <c r="O33" s="5">
        <f>RANK(Table134_13[[#This Row],[Total2]],Table134_13[Total2])</f>
        <v>18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IF(COUNT(Table134_13[[#This Row],[BEE1]:[Column4]])&gt;1,MIN(Table134_13[[#This Row],[BEE1]:[Column2]]),0)</f>
        <v>0</v>
      </c>
      <c r="K34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4" s="2" t="str">
        <f>IF(Table134_13[[#This Row],[Total]]&lt;&gt;"",RANK(Table134_13[[#This Row],[Total]],Table134_13[Total]),"")</f>
        <v/>
      </c>
      <c r="M34" s="5" t="str">
        <f>IF(Table134_13[[#This Row],[Name]]&lt;&gt;"",Table134_13[[#This Row],[Name]],"")</f>
        <v/>
      </c>
      <c r="N34">
        <f>SUM(Table134_13[[#This Row],[BEE1]:[Column3]])-Table134_13[[#This Row],[Discard]]</f>
        <v>0</v>
      </c>
      <c r="O34" s="5">
        <f>RANK(Table134_13[[#This Row],[Total2]],Table134_13[Total2])</f>
        <v>18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IF(COUNT(Table134_13[[#This Row],[BEE1]:[Column4]])&gt;1,MIN(Table134_13[[#This Row],[BEE1]:[Column2]]),0)</f>
        <v>0</v>
      </c>
      <c r="K3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35" s="2" t="str">
        <f>IF(Table134_13[[#This Row],[Total]]&lt;&gt;"",RANK(Table134_13[[#This Row],[Total]],Table134_13[Total]),"")</f>
        <v/>
      </c>
      <c r="M35" s="5" t="str">
        <f>IF(Table134_13[[#This Row],[Name]]&lt;&gt;"",Table134_13[[#This Row],[Name]],"")</f>
        <v/>
      </c>
      <c r="N35">
        <f>SUM(Table134_13[[#This Row],[BEE1]:[Column3]])-Table134_13[[#This Row],[Discard]]</f>
        <v>0</v>
      </c>
      <c r="O35" s="5">
        <f>RANK(Table134_13[[#This Row],[Total2]],Table134_13[Total2])</f>
        <v>18</v>
      </c>
    </row>
    <row r="36" spans="1:15">
      <c r="A36" s="31"/>
      <c r="B36" s="32"/>
      <c r="C36" s="32"/>
      <c r="D36" s="32"/>
      <c r="E36" s="32"/>
      <c r="F36" s="32"/>
      <c r="G36" s="32"/>
      <c r="J36" s="3">
        <f>IF(COUNT(Table134_13[[#This Row],[BEE1]:[Column4]])&gt;1,MIN(Table134_13[[#This Row],[BEE1]:[Column2]]),0)</f>
        <v>0</v>
      </c>
      <c r="K36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6" s="2" t="str">
        <f>IF(Table134_13[[#This Row],[Total]]&lt;&gt;"",RANK(Table134_13[[#This Row],[Total]],Table134_13[Total]),"")</f>
        <v/>
      </c>
      <c r="M36" s="5" t="str">
        <f>IF(Table134_13[[#This Row],[Name]]&lt;&gt;"",Table134_13[[#This Row],[Name]],"")</f>
        <v/>
      </c>
      <c r="N36">
        <f>SUM(Table134_13[[#This Row],[BEE1]:[Column3]])-Table134_13[[#This Row],[Discard]]</f>
        <v>0</v>
      </c>
      <c r="O36" s="5">
        <f>RANK(Table134_13[[#This Row],[Total2]],Table134_13[Total2])</f>
        <v>18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IF(COUNT(Table134_13[[#This Row],[BEE1]:[Column4]])&gt;1,MIN(Table134_13[[#This Row],[BEE1]:[Column2]]),0)</f>
        <v>0</v>
      </c>
      <c r="K37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7" s="2" t="str">
        <f>IF(Table134_13[[#This Row],[Total]]&lt;&gt;"",RANK(Table134_13[[#This Row],[Total]],Table134_13[Total]),"")</f>
        <v/>
      </c>
      <c r="M37" s="5" t="str">
        <f>IF(Table134_13[[#This Row],[Name]]&lt;&gt;"",Table134_13[[#This Row],[Name]],"")</f>
        <v/>
      </c>
      <c r="N37">
        <f>SUM(Table134_13[[#This Row],[BEE1]:[Column3]])-Table134_13[[#This Row],[Discard]]</f>
        <v>0</v>
      </c>
      <c r="O37" s="5">
        <f>RANK(Table134_13[[#This Row],[Total2]],Table134_13[Total2])</f>
        <v>18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IF(COUNT(Table134_13[[#This Row],[BEE1]:[Column4]])&gt;1,MIN(Table134_13[[#This Row],[BEE1]:[Column2]]),0)</f>
        <v>0</v>
      </c>
      <c r="K38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38" s="2" t="str">
        <f>IF(Table134_13[[#This Row],[Total]]&lt;&gt;"",RANK(Table134_13[[#This Row],[Total]],Table134_13[Total]),"")</f>
        <v/>
      </c>
      <c r="M38" s="5" t="str">
        <f>IF(Table134_13[[#This Row],[Name]]&lt;&gt;"",Table134_13[[#This Row],[Name]],"")</f>
        <v/>
      </c>
      <c r="N38">
        <f>SUM(Table134_13[[#This Row],[BEE1]:[Column3]])-Table134_13[[#This Row],[Discard]]</f>
        <v>0</v>
      </c>
      <c r="O38" s="5">
        <f>RANK(Table134_13[[#This Row],[Total2]],Table134_13[Total2])</f>
        <v>18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IF(COUNT(Table134_13[[#This Row],[BEE1]:[Column4]])&gt;1,MIN(Table134_13[[#This Row],[BEE1]:[Column2]]),0)</f>
        <v>0</v>
      </c>
      <c r="K3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39" s="2" t="str">
        <f>IF(Table134_13[[#This Row],[Total]]&lt;&gt;"",RANK(Table134_13[[#This Row],[Total]],Table134_13[Total]),"")</f>
        <v/>
      </c>
      <c r="M39" s="5" t="str">
        <f>IF(Table134_13[[#This Row],[Name]]&lt;&gt;"",Table134_13[[#This Row],[Name]],"")</f>
        <v/>
      </c>
      <c r="N39">
        <f>SUM(Table134_13[[#This Row],[BEE1]:[Column3]])-Table134_13[[#This Row],[Discard]]</f>
        <v>0</v>
      </c>
      <c r="O39" s="5">
        <f>RANK(Table134_13[[#This Row],[Total2]],Table134_13[Total2])</f>
        <v>18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IF(COUNT(Table134_13[[#This Row],[BEE1]:[Column4]])&gt;1,MIN(Table134_13[[#This Row],[BEE1]:[Column2]]),0)</f>
        <v>0</v>
      </c>
      <c r="K40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40" s="2" t="str">
        <f>IF(Table134_13[[#This Row],[Total]]&lt;&gt;"",RANK(Table134_13[[#This Row],[Total]],Table134_13[Total]),"")</f>
        <v/>
      </c>
      <c r="M40" s="5" t="str">
        <f>IF(Table134_13[[#This Row],[Name]]&lt;&gt;"",Table134_13[[#This Row],[Name]],"")</f>
        <v/>
      </c>
      <c r="N40">
        <f>SUM(Table134_13[[#This Row],[BEE1]:[Column3]])-Table134_13[[#This Row],[Discard]]</f>
        <v>0</v>
      </c>
      <c r="O40" s="5">
        <f>RANK(Table134_13[[#This Row],[Total2]],Table134_13[Total2])</f>
        <v>18</v>
      </c>
    </row>
    <row r="41" spans="1:15">
      <c r="A41" s="33"/>
      <c r="B41" s="32"/>
      <c r="C41" s="34"/>
      <c r="D41" s="34"/>
      <c r="E41" s="34"/>
      <c r="F41" s="34"/>
      <c r="G41" s="34"/>
      <c r="H41" s="10"/>
      <c r="I41" s="10"/>
      <c r="J41" s="3">
        <f>IF(COUNT(Table134_13[[#This Row],[BEE1]:[Column4]])&gt;1,MIN(Table134_13[[#This Row],[BEE1]:[Column2]]),0)</f>
        <v>0</v>
      </c>
      <c r="K41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41" s="2" t="str">
        <f>IF(Table134_13[[#This Row],[Total]]&lt;&gt;"",RANK(Table134_13[[#This Row],[Total]],Table134_13[Total]),"")</f>
        <v/>
      </c>
      <c r="M41" s="5" t="str">
        <f>IF(Table134_13[[#This Row],[Name]]&lt;&gt;"",Table134_13[[#This Row],[Name]],"")</f>
        <v/>
      </c>
      <c r="N41">
        <f>SUM(Table134_13[[#This Row],[BEE1]:[Column3]])-Table134_13[[#This Row],[Discard]]</f>
        <v>0</v>
      </c>
      <c r="O41" s="5">
        <f>RANK(Table134_13[[#This Row],[Total2]],Table134_13[Total2])</f>
        <v>18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IF(COUNT(Table134_13[[#This Row],[BEE1]:[Column4]])&gt;1,MIN(Table134_13[[#This Row],[BEE1]:[Column2]]),0)</f>
        <v>0</v>
      </c>
      <c r="K4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2" s="2" t="str">
        <f>IF(Table134_13[[#This Row],[Total]]&lt;&gt;"",RANK(Table134_13[[#This Row],[Total]],Table134_13[Total]),"")</f>
        <v/>
      </c>
      <c r="M42" s="5" t="str">
        <f>IF(Table134_13[[#This Row],[Name]]&lt;&gt;"",Table134_13[[#This Row],[Name]],"")</f>
        <v/>
      </c>
      <c r="N42">
        <f>SUM(Table134_13[[#This Row],[BEE1]:[Column3]])-Table134_13[[#This Row],[Discard]]</f>
        <v>0</v>
      </c>
      <c r="O42" s="5">
        <f>RANK(Table134_13[[#This Row],[Total2]],Table134_13[Total2])</f>
        <v>18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IF(COUNT(Table134_13[[#This Row],[BEE1]:[Column4]])&gt;1,MIN(Table134_13[[#This Row],[BEE1]:[Column2]]),0)</f>
        <v>0</v>
      </c>
      <c r="K4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3" s="2" t="str">
        <f>IF(Table134_13[[#This Row],[Total]]&lt;&gt;"",RANK(Table134_13[[#This Row],[Total]],Table134_13[Total]),"")</f>
        <v/>
      </c>
      <c r="M43" s="5" t="str">
        <f>IF(Table134_13[[#This Row],[Name]]&lt;&gt;"",Table134_13[[#This Row],[Name]],"")</f>
        <v/>
      </c>
      <c r="N43">
        <f>SUM(Table134_13[[#This Row],[BEE1]:[Column3]])-Table134_13[[#This Row],[Discard]]</f>
        <v>0</v>
      </c>
      <c r="O43" s="5">
        <f>RANK(Table134_13[[#This Row],[Total2]],Table134_13[Total2])</f>
        <v>18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IF(COUNT(Table134_13[[#This Row],[BEE1]:[Column4]])&gt;1,MIN(Table134_13[[#This Row],[BEE1]:[Column2]]),0)</f>
        <v>0</v>
      </c>
      <c r="K4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4" s="2" t="str">
        <f>IF(Table134_13[[#This Row],[Total]]&lt;&gt;"",RANK(Table134_13[[#This Row],[Total]],Table134_13[Total]),"")</f>
        <v/>
      </c>
      <c r="M44" s="5" t="str">
        <f>IF(Table134_13[[#This Row],[Name]]&lt;&gt;"",Table134_13[[#This Row],[Name]],"")</f>
        <v/>
      </c>
      <c r="N44">
        <f>SUM(Table134_13[[#This Row],[BEE1]:[Column3]])-Table134_13[[#This Row],[Discard]]</f>
        <v>0</v>
      </c>
      <c r="O44" s="5">
        <f>RANK(Table134_13[[#This Row],[Total2]],Table134_13[Total2])</f>
        <v>18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IF(COUNT(Table134_13[[#This Row],[BEE1]:[Column4]])&gt;1,MIN(Table134_13[[#This Row],[BEE1]:[Column2]]),0)</f>
        <v>0</v>
      </c>
      <c r="K4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5" s="2" t="str">
        <f>IF(Table134_13[[#This Row],[Total]]&lt;&gt;"",RANK(Table134_13[[#This Row],[Total]],Table134_13[Total]),"")</f>
        <v/>
      </c>
      <c r="M45" s="5" t="str">
        <f>IF(Table134_13[[#This Row],[Name]]&lt;&gt;"",Table134_13[[#This Row],[Name]],"")</f>
        <v/>
      </c>
      <c r="N45">
        <f>SUM(Table134_13[[#This Row],[BEE1]:[Column3]])-Table134_13[[#This Row],[Discard]]</f>
        <v>0</v>
      </c>
      <c r="O45" s="5">
        <f>RANK(Table134_13[[#This Row],[Total2]],Table134_13[Total2])</f>
        <v>18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IF(COUNT(Table134_13[[#This Row],[BEE1]:[Column4]])&gt;1,MIN(Table134_13[[#This Row],[BEE1]:[Column2]]),0)</f>
        <v>0</v>
      </c>
      <c r="K4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6" s="2" t="str">
        <f>IF(Table134_13[[#This Row],[Total]]&lt;&gt;"",RANK(Table134_13[[#This Row],[Total]],Table134_13[Total]),"")</f>
        <v/>
      </c>
      <c r="M46" s="5" t="str">
        <f>IF(Table134_13[[#This Row],[Name]]&lt;&gt;"",Table134_13[[#This Row],[Name]],"")</f>
        <v/>
      </c>
      <c r="N46">
        <f>SUM(Table134_13[[#This Row],[BEE1]:[Column3]])-Table134_13[[#This Row],[Discard]]</f>
        <v>0</v>
      </c>
      <c r="O46" s="5">
        <f>RANK(Table134_13[[#This Row],[Total2]],Table134_13[Total2])</f>
        <v>18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IF(COUNT(Table134_13[[#This Row],[BEE1]:[Column4]])&gt;1,MIN(Table134_13[[#This Row],[BEE1]:[Column2]]),0)</f>
        <v>0</v>
      </c>
      <c r="K4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7" s="2" t="str">
        <f>IF(Table134_13[[#This Row],[Total]]&lt;&gt;"",RANK(Table134_13[[#This Row],[Total]],Table134_13[Total]),"")</f>
        <v/>
      </c>
      <c r="M47" s="5" t="str">
        <f>IF(Table134_13[[#This Row],[Name]]&lt;&gt;"",Table134_13[[#This Row],[Name]],"")</f>
        <v/>
      </c>
      <c r="N47">
        <f>SUM(Table134_13[[#This Row],[BEE1]:[Column3]])-Table134_13[[#This Row],[Discard]]</f>
        <v>0</v>
      </c>
      <c r="O47" s="5">
        <f>RANK(Table134_13[[#This Row],[Total2]],Table134_13[Total2])</f>
        <v>18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IF(COUNT(Table134_13[[#This Row],[BEE1]:[Column4]])&gt;1,MIN(Table134_13[[#This Row],[BEE1]:[Column2]]),0)</f>
        <v>0</v>
      </c>
      <c r="K48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48" s="2" t="str">
        <f>IF(Table134_13[[#This Row],[Total]]&lt;&gt;"",RANK(Table134_13[[#This Row],[Total]],Table134_13[Total]),"")</f>
        <v/>
      </c>
      <c r="M48" s="5" t="str">
        <f>IF(Table134_13[[#This Row],[Name]]&lt;&gt;"",Table134_13[[#This Row],[Name]],"")</f>
        <v/>
      </c>
      <c r="N48">
        <f>SUM(Table134_13[[#This Row],[BEE1]:[Column3]])-Table134_13[[#This Row],[Discard]]</f>
        <v>0</v>
      </c>
      <c r="O48" s="5">
        <f>RANK(Table134_13[[#This Row],[Total2]],Table134_13[Total2])</f>
        <v>18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IF(COUNT(Table134_13[[#This Row],[BEE1]:[Column4]])&gt;1,MIN(Table134_13[[#This Row],[BEE1]:[Column2]]),0)</f>
        <v>0</v>
      </c>
      <c r="K4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49" s="2" t="str">
        <f>IF(Table134_13[[#This Row],[Total]]&lt;&gt;"",RANK(Table134_13[[#This Row],[Total]],Table134_13[Total]),"")</f>
        <v/>
      </c>
      <c r="M49" s="5" t="str">
        <f>IF(Table134_13[[#This Row],[Name]]&lt;&gt;"",Table134_13[[#This Row],[Name]],"")</f>
        <v/>
      </c>
      <c r="N49">
        <f>SUM(Table134_13[[#This Row],[BEE1]:[Column3]])-Table134_13[[#This Row],[Discard]]</f>
        <v>0</v>
      </c>
      <c r="O49" s="5">
        <f>RANK(Table134_13[[#This Row],[Total2]],Table134_13[Total2])</f>
        <v>18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IF(COUNT(Table134_13[[#This Row],[BEE1]:[Column4]])&gt;1,MIN(Table134_13[[#This Row],[BEE1]:[Column2]]),0)</f>
        <v>0</v>
      </c>
      <c r="K50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0" s="2" t="str">
        <f>IF(Table134_13[[#This Row],[Total]]&lt;&gt;"",RANK(Table134_13[[#This Row],[Total]],Table134_13[Total]),"")</f>
        <v/>
      </c>
      <c r="M50" s="5" t="str">
        <f>IF(Table134_13[[#This Row],[Name]]&lt;&gt;"",Table134_13[[#This Row],[Name]],"")</f>
        <v/>
      </c>
      <c r="N50">
        <f>SUM(Table134_13[[#This Row],[BEE1]:[Column3]])-Table134_13[[#This Row],[Discard]]</f>
        <v>0</v>
      </c>
      <c r="O50" s="5">
        <f>RANK(Table134_13[[#This Row],[Total2]],Table134_13[Total2])</f>
        <v>18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IF(COUNT(Table134_13[[#This Row],[BEE1]:[Column4]])&gt;1,MIN(Table134_13[[#This Row],[BEE1]:[Column2]]),0)</f>
        <v>0</v>
      </c>
      <c r="K5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51" s="2" t="str">
        <f>IF(Table134_13[[#This Row],[Total]]&lt;&gt;"",RANK(Table134_13[[#This Row],[Total]],Table134_13[Total]),"")</f>
        <v/>
      </c>
      <c r="M51" s="5" t="str">
        <f>IF(Table134_13[[#This Row],[Name]]&lt;&gt;"",Table134_13[[#This Row],[Name]],"")</f>
        <v/>
      </c>
      <c r="N51">
        <f>SUM(Table134_13[[#This Row],[BEE1]:[Column3]])-Table134_13[[#This Row],[Discard]]</f>
        <v>0</v>
      </c>
      <c r="O51" s="5">
        <f>RANK(Table134_13[[#This Row],[Total2]],Table134_13[Total2])</f>
        <v>18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IF(COUNT(Table134_13[[#This Row],[BEE1]:[Column4]])&gt;1,MIN(Table134_13[[#This Row],[BEE1]:[Column2]]),0)</f>
        <v>0</v>
      </c>
      <c r="K52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2" s="2" t="str">
        <f>IF(Table134_13[[#This Row],[Total]]&lt;&gt;"",RANK(Table134_13[[#This Row],[Total]],Table134_13[Total]),"")</f>
        <v/>
      </c>
      <c r="M52" s="5" t="str">
        <f>IF(Table134_13[[#This Row],[Name]]&lt;&gt;"",Table134_13[[#This Row],[Name]],"")</f>
        <v/>
      </c>
      <c r="N52">
        <f>SUM(Table134_13[[#This Row],[BEE1]:[Column3]])-Table134_13[[#This Row],[Discard]]</f>
        <v>0</v>
      </c>
      <c r="O52" s="5">
        <f>RANK(Table134_13[[#This Row],[Total2]],Table134_13[Total2])</f>
        <v>18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IF(COUNT(Table134_13[[#This Row],[BEE1]:[Column4]])&gt;1,MIN(Table134_13[[#This Row],[BEE1]:[Column2]]),0)</f>
        <v>0</v>
      </c>
      <c r="K53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3" s="2" t="str">
        <f>IF(Table134_13[[#This Row],[Total]]&lt;&gt;"",RANK(Table134_13[[#This Row],[Total]],Table134_13[Total]),"")</f>
        <v/>
      </c>
      <c r="M53" s="5" t="str">
        <f>IF(Table134_13[[#This Row],[Name]]&lt;&gt;"",Table134_13[[#This Row],[Name]],"")</f>
        <v/>
      </c>
      <c r="N53">
        <f>SUM(Table134_13[[#This Row],[BEE1]:[Column3]])-Table134_13[[#This Row],[Discard]]</f>
        <v>0</v>
      </c>
      <c r="O53" s="5">
        <f>RANK(Table134_13[[#This Row],[Total2]],Table134_13[Total2])</f>
        <v>18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IF(COUNT(Table134_13[[#This Row],[BEE1]:[Column4]])&gt;1,MIN(Table134_13[[#This Row],[BEE1]:[Column2]]),0)</f>
        <v>0</v>
      </c>
      <c r="K5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54" s="2" t="str">
        <f>IF(Table134_13[[#This Row],[Total]]&lt;&gt;"",RANK(Table134_13[[#This Row],[Total]],Table134_13[Total]),"")</f>
        <v/>
      </c>
      <c r="M54" s="5" t="str">
        <f>IF(Table134_13[[#This Row],[Name]]&lt;&gt;"",Table134_13[[#This Row],[Name]],"")</f>
        <v/>
      </c>
      <c r="N54">
        <f>SUM(Table134_13[[#This Row],[BEE1]:[Column3]])-Table134_13[[#This Row],[Discard]]</f>
        <v>0</v>
      </c>
      <c r="O54" s="5">
        <f>RANK(Table134_13[[#This Row],[Total2]],Table134_13[Total2])</f>
        <v>18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IF(COUNT(Table134_13[[#This Row],[BEE1]:[Column4]])&gt;1,MIN(Table134_13[[#This Row],[BEE1]:[Column2]]),0)</f>
        <v>0</v>
      </c>
      <c r="K55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5" s="2" t="str">
        <f>IF(Table134_13[[#This Row],[Total]]&lt;&gt;"",RANK(Table134_13[[#This Row],[Total]],Table134_13[Total]),"")</f>
        <v/>
      </c>
      <c r="M55" s="5" t="str">
        <f>IF(Table134_13[[#This Row],[Name]]&lt;&gt;"",Table134_13[[#This Row],[Name]],"")</f>
        <v/>
      </c>
      <c r="N55">
        <f>SUM(Table134_13[[#This Row],[BEE1]:[Column3]])-Table134_13[[#This Row],[Discard]]</f>
        <v>0</v>
      </c>
      <c r="O55" s="5">
        <f>RANK(Table134_13[[#This Row],[Total2]],Table134_13[Total2])</f>
        <v>18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IF(COUNT(Table134_13[[#This Row],[BEE1]:[Column4]])&gt;1,MIN(Table134_13[[#This Row],[BEE1]:[Column2]]),0)</f>
        <v>0</v>
      </c>
      <c r="K56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6" s="2" t="str">
        <f>IF(Table134_13[[#This Row],[Total]]&lt;&gt;"",RANK(Table134_13[[#This Row],[Total]],Table134_13[Total]),"")</f>
        <v/>
      </c>
      <c r="M56" s="5" t="str">
        <f>IF(Table134_13[[#This Row],[Name]]&lt;&gt;"",Table134_13[[#This Row],[Name]],"")</f>
        <v/>
      </c>
      <c r="N56">
        <f>SUM(Table134_13[[#This Row],[BEE1]:[Column3]])-Table134_13[[#This Row],[Discard]]</f>
        <v>0</v>
      </c>
      <c r="O56" s="5">
        <f>RANK(Table134_13[[#This Row],[Total2]],Table134_13[Total2])</f>
        <v>18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IF(COUNT(Table134_13[[#This Row],[BEE1]:[Column4]])&gt;1,MIN(Table134_13[[#This Row],[BEE1]:[Column2]]),0)</f>
        <v>0</v>
      </c>
      <c r="K57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7" s="2" t="str">
        <f>IF(Table134_13[[#This Row],[Total]]&lt;&gt;"",RANK(Table134_13[[#This Row],[Total]],Table134_13[Total]),"")</f>
        <v/>
      </c>
      <c r="M57" s="5" t="str">
        <f>IF(Table134_13[[#This Row],[Name]]&lt;&gt;"",Table134_13[[#This Row],[Name]],"")</f>
        <v/>
      </c>
      <c r="N57">
        <f>SUM(Table134_13[[#This Row],[BEE1]:[Column3]])-Table134_13[[#This Row],[Discard]]</f>
        <v>0</v>
      </c>
      <c r="O57" s="5">
        <f>RANK(Table134_13[[#This Row],[Total2]],Table134_13[Total2])</f>
        <v>18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IF(COUNT(Table134_13[[#This Row],[BEE1]:[Column4]])&gt;1,MIN(Table134_13[[#This Row],[BEE1]:[Column2]]),0)</f>
        <v>0</v>
      </c>
      <c r="K5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58" s="2" t="str">
        <f>IF(Table134_13[[#This Row],[Total]]&lt;&gt;"",RANK(Table134_13[[#This Row],[Total]],Table134_13[Total]),"")</f>
        <v/>
      </c>
      <c r="M58" s="5" t="str">
        <f>IF(Table134_13[[#This Row],[Name]]&lt;&gt;"",Table134_13[[#This Row],[Name]],"")</f>
        <v/>
      </c>
      <c r="N58">
        <f>SUM(Table134_13[[#This Row],[BEE1]:[Column3]])-Table134_13[[#This Row],[Discard]]</f>
        <v>0</v>
      </c>
      <c r="O58" s="5">
        <f>RANK(Table134_13[[#This Row],[Total2]],Table134_13[Total2])</f>
        <v>18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IF(COUNT(Table134_13[[#This Row],[BEE1]:[Column4]])&gt;1,MIN(Table134_13[[#This Row],[BEE1]:[Column2]]),0)</f>
        <v>0</v>
      </c>
      <c r="K59" s="17" t="str">
        <f>IF(SUM(Table134_13[[#This Row],[BEE1]:[Column4]])-Table134_13[[#This Row],[Discard]]+Table134_13[[#This Row],[Discard]]/100000&gt;0,SUM(Table134_13[[#This Row],[BEE1]:[Column4]])-Table134_13[[#This Row],[Discard]]*0.9999,"")</f>
        <v/>
      </c>
      <c r="L59" s="2" t="str">
        <f>IF(Table134_13[[#This Row],[Total]]&lt;&gt;"",RANK(Table134_13[[#This Row],[Total]],Table134_13[Total]),"")</f>
        <v/>
      </c>
      <c r="M59" s="5" t="str">
        <f>IF(Table134_13[[#This Row],[Name]]&lt;&gt;"",Table134_13[[#This Row],[Name]],"")</f>
        <v/>
      </c>
      <c r="N59">
        <f>SUM(Table134_13[[#This Row],[BEE1]:[Column3]])-Table134_13[[#This Row],[Discard]]</f>
        <v>0</v>
      </c>
      <c r="O59" s="5">
        <f>RANK(Table134_13[[#This Row],[Total2]],Table134_13[Total2])</f>
        <v>18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IF(COUNT(Table134_13[[#This Row],[BEE1]:[Column4]])&gt;1,MIN(Table134_13[[#This Row],[BEE1]:[Column2]]),0)</f>
        <v>0</v>
      </c>
      <c r="K6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0" s="2" t="str">
        <f>IF(Table134_13[[#This Row],[Total]]&lt;&gt;"",RANK(Table134_13[[#This Row],[Total]],Table134_13[Total]),"")</f>
        <v/>
      </c>
      <c r="M60" s="5" t="str">
        <f>IF(Table134_13[[#This Row],[Name]]&lt;&gt;"",Table134_13[[#This Row],[Name]],"")</f>
        <v/>
      </c>
      <c r="N60">
        <f>SUM(Table134_13[[#This Row],[BEE1]:[Column3]])-Table134_13[[#This Row],[Discard]]</f>
        <v>0</v>
      </c>
      <c r="O60" s="5">
        <f>RANK(Table134_13[[#This Row],[Total2]],Table134_13[Total2])</f>
        <v>18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IF(COUNT(Table134_13[[#This Row],[BEE1]:[Column4]])&gt;1,MIN(Table134_13[[#This Row],[BEE1]:[Column2]]),0)</f>
        <v>0</v>
      </c>
      <c r="K6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1" s="2" t="str">
        <f>IF(Table134_13[[#This Row],[Total]]&lt;&gt;"",RANK(Table134_13[[#This Row],[Total]],Table134_13[Total]),"")</f>
        <v/>
      </c>
      <c r="M61" s="5" t="str">
        <f>IF(Table134_13[[#This Row],[Name]]&lt;&gt;"",Table134_13[[#This Row],[Name]],"")</f>
        <v/>
      </c>
      <c r="N61">
        <f>SUM(Table134_13[[#This Row],[BEE1]:[Column3]])-Table134_13[[#This Row],[Discard]]</f>
        <v>0</v>
      </c>
      <c r="O61" s="5">
        <f>RANK(Table134_13[[#This Row],[Total2]],Table134_13[Total2])</f>
        <v>18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IF(COUNT(Table134_13[[#This Row],[BEE1]:[Column4]])&gt;1,MIN(Table134_13[[#This Row],[BEE1]:[Column2]]),0)</f>
        <v>0</v>
      </c>
      <c r="K6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2" s="2" t="str">
        <f>IF(Table134_13[[#This Row],[Total]]&lt;&gt;"",RANK(Table134_13[[#This Row],[Total]],Table134_13[Total]),"")</f>
        <v/>
      </c>
      <c r="M62" s="5" t="str">
        <f>IF(Table134_13[[#This Row],[Name]]&lt;&gt;"",Table134_13[[#This Row],[Name]],"")</f>
        <v/>
      </c>
      <c r="N62">
        <f>SUM(Table134_13[[#This Row],[BEE1]:[Column3]])-Table134_13[[#This Row],[Discard]]</f>
        <v>0</v>
      </c>
      <c r="O62" s="5">
        <f>RANK(Table134_13[[#This Row],[Total2]],Table134_13[Total2])</f>
        <v>18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IF(COUNT(Table134_13[[#This Row],[BEE1]:[Column4]])&gt;1,MIN(Table134_13[[#This Row],[BEE1]:[Column2]]),0)</f>
        <v>0</v>
      </c>
      <c r="K6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3" s="2" t="str">
        <f>IF(Table134_13[[#This Row],[Total]]&lt;&gt;"",RANK(Table134_13[[#This Row],[Total]],Table134_13[Total]),"")</f>
        <v/>
      </c>
      <c r="M63" s="5" t="str">
        <f>IF(Table134_13[[#This Row],[Name]]&lt;&gt;"",Table134_13[[#This Row],[Name]],"")</f>
        <v/>
      </c>
      <c r="N63">
        <f>SUM(Table134_13[[#This Row],[BEE1]:[Column3]])-Table134_13[[#This Row],[Discard]]</f>
        <v>0</v>
      </c>
      <c r="O63" s="5">
        <f>RANK(Table134_13[[#This Row],[Total2]],Table134_13[Total2])</f>
        <v>18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IF(COUNT(Table134_13[[#This Row],[BEE1]:[Column4]])&gt;1,MIN(Table134_13[[#This Row],[BEE1]:[Column2]]),0)</f>
        <v>0</v>
      </c>
      <c r="K6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4" s="2" t="str">
        <f>IF(Table134_13[[#This Row],[Total]]&lt;&gt;"",RANK(Table134_13[[#This Row],[Total]],Table134_13[Total]),"")</f>
        <v/>
      </c>
      <c r="M64" s="5" t="str">
        <f>IF(Table134_13[[#This Row],[Name]]&lt;&gt;"",Table134_13[[#This Row],[Name]],"")</f>
        <v/>
      </c>
      <c r="N64">
        <f>SUM(Table134_13[[#This Row],[BEE1]:[Column3]])-Table134_13[[#This Row],[Discard]]</f>
        <v>0</v>
      </c>
      <c r="O64" s="5">
        <f>RANK(Table134_13[[#This Row],[Total2]],Table134_13[Total2])</f>
        <v>18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IF(COUNT(Table134_13[[#This Row],[BEE1]:[Column4]])&gt;1,MIN(Table134_13[[#This Row],[BEE1]:[Column2]]),0)</f>
        <v>0</v>
      </c>
      <c r="K6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5" s="2" t="str">
        <f>IF(Table134_13[[#This Row],[Total]]&lt;&gt;"",RANK(Table134_13[[#This Row],[Total]],Table134_13[Total]),"")</f>
        <v/>
      </c>
      <c r="M65" s="5" t="str">
        <f>IF(Table134_13[[#This Row],[Name]]&lt;&gt;"",Table134_13[[#This Row],[Name]],"")</f>
        <v/>
      </c>
      <c r="N65">
        <f>SUM(Table134_13[[#This Row],[BEE1]:[Column3]])-Table134_13[[#This Row],[Discard]]</f>
        <v>0</v>
      </c>
      <c r="O65" s="5">
        <f>RANK(Table134_13[[#This Row],[Total2]],Table134_13[Total2])</f>
        <v>18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IF(COUNT(Table134_13[[#This Row],[BEE1]:[Column4]])&gt;1,MIN(Table134_13[[#This Row],[BEE1]:[Column2]]),0)</f>
        <v>0</v>
      </c>
      <c r="K6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6" s="2" t="str">
        <f>IF(Table134_13[[#This Row],[Total]]&lt;&gt;"",RANK(Table134_13[[#This Row],[Total]],Table134_13[Total]),"")</f>
        <v/>
      </c>
      <c r="M66" s="5" t="str">
        <f>IF(Table134_13[[#This Row],[Name]]&lt;&gt;"",Table134_13[[#This Row],[Name]],"")</f>
        <v/>
      </c>
      <c r="N66">
        <f>SUM(Table134_13[[#This Row],[BEE1]:[Column3]])-Table134_13[[#This Row],[Discard]]</f>
        <v>0</v>
      </c>
      <c r="O66" s="5">
        <f>RANK(Table134_13[[#This Row],[Total2]],Table134_13[Total2])</f>
        <v>18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IF(COUNT(Table134_13[[#This Row],[BEE1]:[Column4]])&gt;1,MIN(Table134_13[[#This Row],[BEE1]:[Column2]]),0)</f>
        <v>0</v>
      </c>
      <c r="K6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7" s="2" t="str">
        <f>IF(Table134_13[[#This Row],[Total]]&lt;&gt;"",RANK(Table134_13[[#This Row],[Total]],Table134_13[Total]),"")</f>
        <v/>
      </c>
      <c r="M67" s="5" t="str">
        <f>IF(Table134_13[[#This Row],[Name]]&lt;&gt;"",Table134_13[[#This Row],[Name]],"")</f>
        <v/>
      </c>
      <c r="N67">
        <f>SUM(Table134_13[[#This Row],[BEE1]:[Column3]])-Table134_13[[#This Row],[Discard]]</f>
        <v>0</v>
      </c>
      <c r="O67" s="5">
        <f>RANK(Table134_13[[#This Row],[Total2]],Table134_13[Total2])</f>
        <v>18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IF(COUNT(Table134_13[[#This Row],[BEE1]:[Column4]])&gt;1,MIN(Table134_13[[#This Row],[BEE1]:[Column2]]),0)</f>
        <v>0</v>
      </c>
      <c r="K6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8" s="2" t="str">
        <f>IF(Table134_13[[#This Row],[Total]]&lt;&gt;"",RANK(Table134_13[[#This Row],[Total]],Table134_13[Total]),"")</f>
        <v/>
      </c>
      <c r="M68" s="5" t="str">
        <f>IF(Table134_13[[#This Row],[Name]]&lt;&gt;"",Table134_13[[#This Row],[Name]],"")</f>
        <v/>
      </c>
      <c r="N68">
        <f>SUM(Table134_13[[#This Row],[BEE1]:[Column3]])-Table134_13[[#This Row],[Discard]]</f>
        <v>0</v>
      </c>
      <c r="O68" s="5">
        <f>RANK(Table134_13[[#This Row],[Total2]],Table134_13[Total2])</f>
        <v>18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IF(COUNT(Table134_13[[#This Row],[BEE1]:[Column4]])&gt;1,MIN(Table134_13[[#This Row],[BEE1]:[Column2]]),0)</f>
        <v>0</v>
      </c>
      <c r="K6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69" s="2" t="str">
        <f>IF(Table134_13[[#This Row],[Total]]&lt;&gt;"",RANK(Table134_13[[#This Row],[Total]],Table134_13[Total]),"")</f>
        <v/>
      </c>
      <c r="M69" s="5" t="str">
        <f>IF(Table134_13[[#This Row],[Name]]&lt;&gt;"",Table134_13[[#This Row],[Name]],"")</f>
        <v/>
      </c>
      <c r="N69">
        <f>SUM(Table134_13[[#This Row],[BEE1]:[Column3]])-Table134_13[[#This Row],[Discard]]</f>
        <v>0</v>
      </c>
      <c r="O69" s="5">
        <f>RANK(Table134_13[[#This Row],[Total2]],Table134_13[Total2])</f>
        <v>18</v>
      </c>
    </row>
    <row r="70" spans="1:15">
      <c r="J70" s="3">
        <f>IF(COUNT(Table134_13[[#This Row],[BEE1]:[Column4]])&gt;1,MIN(Table134_13[[#This Row],[BEE1]:[Column2]]),0)</f>
        <v>0</v>
      </c>
      <c r="K7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0" s="2" t="str">
        <f>IF(Table134_13[[#This Row],[Total]]&lt;&gt;"",RANK(Table134_13[[#This Row],[Total]],Table134_13[Total]),"")</f>
        <v/>
      </c>
      <c r="M70" s="5" t="str">
        <f>IF(Table134_13[[#This Row],[Name]]&lt;&gt;"",Table134_13[[#This Row],[Name]],"")</f>
        <v/>
      </c>
      <c r="N70">
        <f>SUM(Table134_13[[#This Row],[BEE1]:[Column3]])-Table134_13[[#This Row],[Discard]]</f>
        <v>0</v>
      </c>
      <c r="O70" s="5">
        <f>RANK(Table134_13[[#This Row],[Total2]],Table134_13[Total2])</f>
        <v>18</v>
      </c>
    </row>
    <row r="71" spans="1:15">
      <c r="J71" s="3">
        <f>IF(COUNT(Table134_13[[#This Row],[BEE1]:[Column4]])&gt;1,MIN(Table134_13[[#This Row],[BEE1]:[Column2]]),0)</f>
        <v>0</v>
      </c>
      <c r="K7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1" s="2" t="str">
        <f>IF(Table134_13[[#This Row],[Total]]&lt;&gt;"",RANK(Table134_13[[#This Row],[Total]],Table134_13[Total]),"")</f>
        <v/>
      </c>
      <c r="M71" s="5" t="str">
        <f>IF(Table134_13[[#This Row],[Name]]&lt;&gt;"",Table134_13[[#This Row],[Name]],"")</f>
        <v/>
      </c>
      <c r="N71">
        <f>SUM(Table134_13[[#This Row],[BEE1]:[Column3]])-Table134_13[[#This Row],[Discard]]</f>
        <v>0</v>
      </c>
      <c r="O71" s="5">
        <f>RANK(Table134_13[[#This Row],[Total2]],Table134_13[Total2])</f>
        <v>18</v>
      </c>
    </row>
    <row r="72" spans="1:15">
      <c r="J72" s="3">
        <f>IF(COUNT(Table134_13[[#This Row],[BEE1]:[Column4]])&gt;1,MIN(Table134_13[[#This Row],[BEE1]:[Column2]]),0)</f>
        <v>0</v>
      </c>
      <c r="K7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2" s="2" t="str">
        <f>IF(Table134_13[[#This Row],[Total]]&lt;&gt;"",RANK(Table134_13[[#This Row],[Total]],Table134_13[Total]),"")</f>
        <v/>
      </c>
      <c r="M72" s="5" t="str">
        <f>IF(Table134_13[[#This Row],[Name]]&lt;&gt;"",Table134_13[[#This Row],[Name]],"")</f>
        <v/>
      </c>
      <c r="N72">
        <f>SUM(Table134_13[[#This Row],[BEE1]:[Column3]])-Table134_13[[#This Row],[Discard]]</f>
        <v>0</v>
      </c>
      <c r="O72" s="5">
        <f>RANK(Table134_13[[#This Row],[Total2]],Table134_13[Total2])</f>
        <v>18</v>
      </c>
    </row>
    <row r="73" spans="1:15">
      <c r="J73" s="3">
        <f>IF(COUNT(Table134_13[[#This Row],[BEE1]:[Column4]])&gt;1,MIN(Table134_13[[#This Row],[BEE1]:[Column2]]),0)</f>
        <v>0</v>
      </c>
      <c r="K7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3" s="2" t="str">
        <f>IF(Table134_13[[#This Row],[Total]]&lt;&gt;"",RANK(Table134_13[[#This Row],[Total]],Table134_13[Total]),"")</f>
        <v/>
      </c>
      <c r="M73" s="5" t="str">
        <f>IF(Table134_13[[#This Row],[Name]]&lt;&gt;"",Table134_13[[#This Row],[Name]],"")</f>
        <v/>
      </c>
      <c r="N73">
        <f>SUM(Table134_13[[#This Row],[BEE1]:[Column3]])-Table134_13[[#This Row],[Discard]]</f>
        <v>0</v>
      </c>
      <c r="O73" s="5">
        <f>RANK(Table134_13[[#This Row],[Total2]],Table134_13[Total2])</f>
        <v>18</v>
      </c>
    </row>
    <row r="74" spans="1:15">
      <c r="J74" s="3">
        <f>IF(COUNT(Table134_13[[#This Row],[BEE1]:[Column4]])&gt;1,MIN(Table134_13[[#This Row],[BEE1]:[Column2]]),0)</f>
        <v>0</v>
      </c>
      <c r="K7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4" s="2" t="str">
        <f>IF(Table134_13[[#This Row],[Total]]&lt;&gt;"",RANK(Table134_13[[#This Row],[Total]],Table134_13[Total]),"")</f>
        <v/>
      </c>
      <c r="M74" s="5" t="str">
        <f>IF(Table134_13[[#This Row],[Name]]&lt;&gt;"",Table134_13[[#This Row],[Name]],"")</f>
        <v/>
      </c>
      <c r="N74">
        <f>SUM(Table134_13[[#This Row],[BEE1]:[Column3]])-Table134_13[[#This Row],[Discard]]</f>
        <v>0</v>
      </c>
      <c r="O74" s="5">
        <f>RANK(Table134_13[[#This Row],[Total2]],Table134_13[Total2])</f>
        <v>18</v>
      </c>
    </row>
    <row r="75" spans="1:15">
      <c r="J75" s="3">
        <f>IF(COUNT(Table134_13[[#This Row],[BEE1]:[Column4]])&gt;1,MIN(Table134_13[[#This Row],[BEE1]:[Column2]]),0)</f>
        <v>0</v>
      </c>
      <c r="K7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5" s="2" t="str">
        <f>IF(Table134_13[[#This Row],[Total]]&lt;&gt;"",RANK(Table134_13[[#This Row],[Total]],Table134_13[Total]),"")</f>
        <v/>
      </c>
      <c r="M75" s="5" t="str">
        <f>IF(Table134_13[[#This Row],[Name]]&lt;&gt;"",Table134_13[[#This Row],[Name]],"")</f>
        <v/>
      </c>
      <c r="N75">
        <f>SUM(Table134_13[[#This Row],[BEE1]:[Column3]])-Table134_13[[#This Row],[Discard]]</f>
        <v>0</v>
      </c>
      <c r="O75" s="5">
        <f>RANK(Table134_13[[#This Row],[Total2]],Table134_13[Total2])</f>
        <v>18</v>
      </c>
    </row>
    <row r="76" spans="1:15">
      <c r="J76" s="3">
        <f>IF(COUNT(Table134_13[[#This Row],[BEE1]:[Column4]])&gt;1,MIN(Table134_13[[#This Row],[BEE1]:[Column2]]),0)</f>
        <v>0</v>
      </c>
      <c r="K7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6" s="2" t="str">
        <f>IF(Table134_13[[#This Row],[Total]]&lt;&gt;"",RANK(Table134_13[[#This Row],[Total]],Table134_13[Total]),"")</f>
        <v/>
      </c>
      <c r="M76" s="5" t="str">
        <f>IF(Table134_13[[#This Row],[Name]]&lt;&gt;"",Table134_13[[#This Row],[Name]],"")</f>
        <v/>
      </c>
      <c r="N76">
        <f>SUM(Table134_13[[#This Row],[BEE1]:[Column3]])-Table134_13[[#This Row],[Discard]]</f>
        <v>0</v>
      </c>
      <c r="O76" s="5">
        <f>RANK(Table134_13[[#This Row],[Total2]],Table134_13[Total2])</f>
        <v>18</v>
      </c>
    </row>
    <row r="77" spans="1:15">
      <c r="J77" s="3">
        <f>IF(COUNT(Table134_13[[#This Row],[BEE1]:[Column4]])&gt;1,MIN(Table134_13[[#This Row],[BEE1]:[Column2]]),0)</f>
        <v>0</v>
      </c>
      <c r="K7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7" s="2" t="str">
        <f>IF(Table134_13[[#This Row],[Total]]&lt;&gt;"",RANK(Table134_13[[#This Row],[Total]],Table134_13[Total]),"")</f>
        <v/>
      </c>
      <c r="M77" s="5" t="str">
        <f>IF(Table134_13[[#This Row],[Name]]&lt;&gt;"",Table134_13[[#This Row],[Name]],"")</f>
        <v/>
      </c>
      <c r="N77">
        <f>SUM(Table134_13[[#This Row],[BEE1]:[Column3]])-Table134_13[[#This Row],[Discard]]</f>
        <v>0</v>
      </c>
      <c r="O77" s="5">
        <f>RANK(Table134_13[[#This Row],[Total2]],Table134_13[Total2])</f>
        <v>18</v>
      </c>
    </row>
    <row r="78" spans="1:15">
      <c r="J78" s="3">
        <f>IF(COUNT(Table134_13[[#This Row],[BEE1]:[Column4]])&gt;1,MIN(Table134_13[[#This Row],[BEE1]:[Column2]]),0)</f>
        <v>0</v>
      </c>
      <c r="K7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8" s="2" t="str">
        <f>IF(Table134_13[[#This Row],[Total]]&lt;&gt;"",RANK(Table134_13[[#This Row],[Total]],Table134_13[Total]),"")</f>
        <v/>
      </c>
      <c r="M78" s="5" t="str">
        <f>IF(Table134_13[[#This Row],[Name]]&lt;&gt;"",Table134_13[[#This Row],[Name]],"")</f>
        <v/>
      </c>
      <c r="N78">
        <f>SUM(Table134_13[[#This Row],[BEE1]:[Column3]])-Table134_13[[#This Row],[Discard]]</f>
        <v>0</v>
      </c>
      <c r="O78" s="5">
        <f>RANK(Table134_13[[#This Row],[Total2]],Table134_13[Total2])</f>
        <v>18</v>
      </c>
    </row>
    <row r="79" spans="1:15">
      <c r="J79" s="3">
        <f>IF(COUNT(Table134_13[[#This Row],[BEE1]:[Column4]])&gt;1,MIN(Table134_13[[#This Row],[BEE1]:[Column2]]),0)</f>
        <v>0</v>
      </c>
      <c r="K7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79" s="2" t="str">
        <f>IF(Table134_13[[#This Row],[Total]]&lt;&gt;"",RANK(Table134_13[[#This Row],[Total]],Table134_13[Total]),"")</f>
        <v/>
      </c>
      <c r="M79" s="5" t="str">
        <f>IF(Table134_13[[#This Row],[Name]]&lt;&gt;"",Table134_13[[#This Row],[Name]],"")</f>
        <v/>
      </c>
      <c r="N79">
        <f>SUM(Table134_13[[#This Row],[BEE1]:[Column3]])-Table134_13[[#This Row],[Discard]]</f>
        <v>0</v>
      </c>
      <c r="O79" s="5">
        <f>RANK(Table134_13[[#This Row],[Total2]],Table134_13[Total2])</f>
        <v>18</v>
      </c>
    </row>
    <row r="80" spans="1:15">
      <c r="J80" s="3">
        <f>IF(COUNT(Table134_13[[#This Row],[BEE1]:[Column4]])&gt;1,MIN(Table134_13[[#This Row],[BEE1]:[Column2]]),0)</f>
        <v>0</v>
      </c>
      <c r="K8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0" s="2" t="str">
        <f>IF(Table134_13[[#This Row],[Total]]&lt;&gt;"",RANK(Table134_13[[#This Row],[Total]],Table134_13[Total]),"")</f>
        <v/>
      </c>
      <c r="M80" s="5" t="str">
        <f>IF(Table134_13[[#This Row],[Name]]&lt;&gt;"",Table134_13[[#This Row],[Name]],"")</f>
        <v/>
      </c>
      <c r="N80">
        <f>SUM(Table134_13[[#This Row],[BEE1]:[Column3]])-Table134_13[[#This Row],[Discard]]</f>
        <v>0</v>
      </c>
      <c r="O80" s="5">
        <f>RANK(Table134_13[[#This Row],[Total2]],Table134_13[Total2])</f>
        <v>18</v>
      </c>
    </row>
    <row r="81" spans="10:15">
      <c r="J81" s="3">
        <f>IF(COUNT(Table134_13[[#This Row],[BEE1]:[Column4]])&gt;1,MIN(Table134_13[[#This Row],[BEE1]:[Column2]]),0)</f>
        <v>0</v>
      </c>
      <c r="K8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1" s="2" t="str">
        <f>IF(Table134_13[[#This Row],[Total]]&lt;&gt;"",RANK(Table134_13[[#This Row],[Total]],Table134_13[Total]),"")</f>
        <v/>
      </c>
      <c r="M81" s="5" t="str">
        <f>IF(Table134_13[[#This Row],[Name]]&lt;&gt;"",Table134_13[[#This Row],[Name]],"")</f>
        <v/>
      </c>
      <c r="N81">
        <f>SUM(Table134_13[[#This Row],[BEE1]:[Column3]])-Table134_13[[#This Row],[Discard]]</f>
        <v>0</v>
      </c>
      <c r="O81" s="5">
        <f>RANK(Table134_13[[#This Row],[Total2]],Table134_13[Total2])</f>
        <v>18</v>
      </c>
    </row>
    <row r="82" spans="10:15">
      <c r="J82" s="3">
        <f>IF(COUNT(Table134_13[[#This Row],[BEE1]:[Column4]])&gt;1,MIN(Table134_13[[#This Row],[BEE1]:[Column2]]),0)</f>
        <v>0</v>
      </c>
      <c r="K8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2" s="2" t="str">
        <f>IF(Table134_13[[#This Row],[Total]]&lt;&gt;"",RANK(Table134_13[[#This Row],[Total]],Table134_13[Total]),"")</f>
        <v/>
      </c>
      <c r="M82" s="5" t="str">
        <f>IF(Table134_13[[#This Row],[Name]]&lt;&gt;"",Table134_13[[#This Row],[Name]],"")</f>
        <v/>
      </c>
      <c r="N82">
        <f>SUM(Table134_13[[#This Row],[BEE1]:[Column3]])-Table134_13[[#This Row],[Discard]]</f>
        <v>0</v>
      </c>
      <c r="O82" s="5">
        <f>RANK(Table134_13[[#This Row],[Total2]],Table134_13[Total2])</f>
        <v>18</v>
      </c>
    </row>
    <row r="83" spans="10:15">
      <c r="J83" s="3">
        <f>IF(COUNT(Table134_13[[#This Row],[BEE1]:[Column4]])&gt;1,MIN(Table134_13[[#This Row],[BEE1]:[Column2]]),0)</f>
        <v>0</v>
      </c>
      <c r="K8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3" s="2" t="str">
        <f>IF(Table134_13[[#This Row],[Total]]&lt;&gt;"",RANK(Table134_13[[#This Row],[Total]],Table134_13[Total]),"")</f>
        <v/>
      </c>
      <c r="M83" s="5" t="str">
        <f>IF(Table134_13[[#This Row],[Name]]&lt;&gt;"",Table134_13[[#This Row],[Name]],"")</f>
        <v/>
      </c>
      <c r="N83">
        <f>SUM(Table134_13[[#This Row],[BEE1]:[Column3]])-Table134_13[[#This Row],[Discard]]</f>
        <v>0</v>
      </c>
      <c r="O83" s="5">
        <f>RANK(Table134_13[[#This Row],[Total2]],Table134_13[Total2])</f>
        <v>18</v>
      </c>
    </row>
    <row r="84" spans="10:15">
      <c r="J84" s="3">
        <f>IF(COUNT(Table134_13[[#This Row],[BEE1]:[Column4]])&gt;1,MIN(Table134_13[[#This Row],[BEE1]:[Column2]]),0)</f>
        <v>0</v>
      </c>
      <c r="K8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4" s="2" t="str">
        <f>IF(Table134_13[[#This Row],[Total]]&lt;&gt;"",RANK(Table134_13[[#This Row],[Total]],Table134_13[Total]),"")</f>
        <v/>
      </c>
      <c r="M84" s="5" t="str">
        <f>IF(Table134_13[[#This Row],[Name]]&lt;&gt;"",Table134_13[[#This Row],[Name]],"")</f>
        <v/>
      </c>
      <c r="N84">
        <f>SUM(Table134_13[[#This Row],[BEE1]:[Column3]])-Table134_13[[#This Row],[Discard]]</f>
        <v>0</v>
      </c>
      <c r="O84" s="5">
        <f>RANK(Table134_13[[#This Row],[Total2]],Table134_13[Total2])</f>
        <v>18</v>
      </c>
    </row>
    <row r="85" spans="10:15">
      <c r="J85" s="3">
        <f>IF(COUNT(Table134_13[[#This Row],[BEE1]:[Column4]])&gt;1,MIN(Table134_13[[#This Row],[BEE1]:[Column2]]),0)</f>
        <v>0</v>
      </c>
      <c r="K8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5" s="2" t="str">
        <f>IF(Table134_13[[#This Row],[Total]]&lt;&gt;"",RANK(Table134_13[[#This Row],[Total]],Table134_13[Total]),"")</f>
        <v/>
      </c>
      <c r="M85" s="5" t="str">
        <f>IF(Table134_13[[#This Row],[Name]]&lt;&gt;"",Table134_13[[#This Row],[Name]],"")</f>
        <v/>
      </c>
      <c r="N85">
        <f>SUM(Table134_13[[#This Row],[BEE1]:[Column3]])-Table134_13[[#This Row],[Discard]]</f>
        <v>0</v>
      </c>
      <c r="O85" s="5">
        <f>RANK(Table134_13[[#This Row],[Total2]],Table134_13[Total2])</f>
        <v>18</v>
      </c>
    </row>
    <row r="86" spans="10:15">
      <c r="J86" s="3">
        <f>IF(COUNT(Table134_13[[#This Row],[BEE1]:[Column4]])&gt;1,MIN(Table134_13[[#This Row],[BEE1]:[Column2]]),0)</f>
        <v>0</v>
      </c>
      <c r="K8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6" s="2" t="str">
        <f>IF(Table134_13[[#This Row],[Total]]&lt;&gt;"",RANK(Table134_13[[#This Row],[Total]],Table134_13[Total]),"")</f>
        <v/>
      </c>
      <c r="M86" s="5" t="str">
        <f>IF(Table134_13[[#This Row],[Name]]&lt;&gt;"",Table134_13[[#This Row],[Name]],"")</f>
        <v/>
      </c>
      <c r="N86">
        <f>SUM(Table134_13[[#This Row],[BEE1]:[Column3]])-Table134_13[[#This Row],[Discard]]</f>
        <v>0</v>
      </c>
      <c r="O86" s="5">
        <f>RANK(Table134_13[[#This Row],[Total2]],Table134_13[Total2])</f>
        <v>18</v>
      </c>
    </row>
    <row r="87" spans="10:15">
      <c r="J87" s="3">
        <f>IF(COUNT(Table134_13[[#This Row],[BEE1]:[Column4]])&gt;1,MIN(Table134_13[[#This Row],[BEE1]:[Column2]]),0)</f>
        <v>0</v>
      </c>
      <c r="K8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7" s="2" t="str">
        <f>IF(Table134_13[[#This Row],[Total]]&lt;&gt;"",RANK(Table134_13[[#This Row],[Total]],Table134_13[Total]),"")</f>
        <v/>
      </c>
      <c r="M87" s="5" t="str">
        <f>IF(Table134_13[[#This Row],[Name]]&lt;&gt;"",Table134_13[[#This Row],[Name]],"")</f>
        <v/>
      </c>
      <c r="N87">
        <f>SUM(Table134_13[[#This Row],[BEE1]:[Column3]])-Table134_13[[#This Row],[Discard]]</f>
        <v>0</v>
      </c>
      <c r="O87" s="5">
        <f>RANK(Table134_13[[#This Row],[Total2]],Table134_13[Total2])</f>
        <v>18</v>
      </c>
    </row>
    <row r="88" spans="10:15">
      <c r="J88" s="3">
        <f>IF(COUNT(Table134_13[[#This Row],[BEE1]:[Column4]])&gt;1,MIN(Table134_13[[#This Row],[BEE1]:[Column2]]),0)</f>
        <v>0</v>
      </c>
      <c r="K8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8" s="2" t="str">
        <f>IF(Table134_13[[#This Row],[Total]]&lt;&gt;"",RANK(Table134_13[[#This Row],[Total]],Table134_13[Total]),"")</f>
        <v/>
      </c>
      <c r="M88" s="5" t="str">
        <f>IF(Table134_13[[#This Row],[Name]]&lt;&gt;"",Table134_13[[#This Row],[Name]],"")</f>
        <v/>
      </c>
      <c r="N88">
        <f>SUM(Table134_13[[#This Row],[BEE1]:[Column3]])-Table134_13[[#This Row],[Discard]]</f>
        <v>0</v>
      </c>
      <c r="O88" s="5">
        <f>RANK(Table134_13[[#This Row],[Total2]],Table134_13[Total2])</f>
        <v>18</v>
      </c>
    </row>
    <row r="89" spans="10:15">
      <c r="J89" s="3">
        <f>IF(COUNT(Table134_13[[#This Row],[BEE1]:[Column4]])&gt;1,MIN(Table134_13[[#This Row],[BEE1]:[Column2]]),0)</f>
        <v>0</v>
      </c>
      <c r="K8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89" s="2" t="str">
        <f>IF(Table134_13[[#This Row],[Total]]&lt;&gt;"",RANK(Table134_13[[#This Row],[Total]],Table134_13[Total]),"")</f>
        <v/>
      </c>
      <c r="M89" s="5" t="str">
        <f>IF(Table134_13[[#This Row],[Name]]&lt;&gt;"",Table134_13[[#This Row],[Name]],"")</f>
        <v/>
      </c>
      <c r="N89">
        <f>SUM(Table134_13[[#This Row],[BEE1]:[Column3]])-Table134_13[[#This Row],[Discard]]</f>
        <v>0</v>
      </c>
      <c r="O89" s="5">
        <f>RANK(Table134_13[[#This Row],[Total2]],Table134_13[Total2])</f>
        <v>18</v>
      </c>
    </row>
    <row r="90" spans="10:15">
      <c r="J90" s="3">
        <f>IF(COUNT(Table134_13[[#This Row],[BEE1]:[Column4]])&gt;1,MIN(Table134_13[[#This Row],[BEE1]:[Column2]]),0)</f>
        <v>0</v>
      </c>
      <c r="K9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0" s="2" t="str">
        <f>IF(Table134_13[[#This Row],[Total]]&lt;&gt;"",RANK(Table134_13[[#This Row],[Total]],Table134_13[Total]),"")</f>
        <v/>
      </c>
      <c r="M90" s="5" t="str">
        <f>IF(Table134_13[[#This Row],[Name]]&lt;&gt;"",Table134_13[[#This Row],[Name]],"")</f>
        <v/>
      </c>
      <c r="N90">
        <f>SUM(Table134_13[[#This Row],[BEE1]:[Column3]])-Table134_13[[#This Row],[Discard]]</f>
        <v>0</v>
      </c>
      <c r="O90" s="5">
        <f>RANK(Table134_13[[#This Row],[Total2]],Table134_13[Total2])</f>
        <v>18</v>
      </c>
    </row>
    <row r="91" spans="10:15">
      <c r="J91" s="3">
        <f>IF(COUNT(Table134_13[[#This Row],[BEE1]:[Column4]])&gt;1,MIN(Table134_13[[#This Row],[BEE1]:[Column2]]),0)</f>
        <v>0</v>
      </c>
      <c r="K9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1" s="2" t="str">
        <f>IF(Table134_13[[#This Row],[Total]]&lt;&gt;"",RANK(Table134_13[[#This Row],[Total]],Table134_13[Total]),"")</f>
        <v/>
      </c>
      <c r="M91" s="5" t="str">
        <f>IF(Table134_13[[#This Row],[Name]]&lt;&gt;"",Table134_13[[#This Row],[Name]],"")</f>
        <v/>
      </c>
      <c r="N91">
        <f>SUM(Table134_13[[#This Row],[BEE1]:[Column3]])-Table134_13[[#This Row],[Discard]]</f>
        <v>0</v>
      </c>
      <c r="O91" s="5">
        <f>RANK(Table134_13[[#This Row],[Total2]],Table134_13[Total2])</f>
        <v>18</v>
      </c>
    </row>
    <row r="92" spans="10:15">
      <c r="J92" s="3">
        <f>IF(COUNT(Table134_13[[#This Row],[BEE1]:[Column4]])&gt;1,MIN(Table134_13[[#This Row],[BEE1]:[Column2]]),0)</f>
        <v>0</v>
      </c>
      <c r="K9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2" s="2" t="str">
        <f>IF(Table134_13[[#This Row],[Total]]&lt;&gt;"",RANK(Table134_13[[#This Row],[Total]],Table134_13[Total]),"")</f>
        <v/>
      </c>
      <c r="M92" s="5" t="str">
        <f>IF(Table134_13[[#This Row],[Name]]&lt;&gt;"",Table134_13[[#This Row],[Name]],"")</f>
        <v/>
      </c>
      <c r="N92">
        <f>SUM(Table134_13[[#This Row],[BEE1]:[Column3]])-Table134_13[[#This Row],[Discard]]</f>
        <v>0</v>
      </c>
      <c r="O92" s="5">
        <f>RANK(Table134_13[[#This Row],[Total2]],Table134_13[Total2])</f>
        <v>18</v>
      </c>
    </row>
    <row r="93" spans="10:15">
      <c r="J93" s="3">
        <f>IF(COUNT(Table134_13[[#This Row],[BEE1]:[Column4]])&gt;1,MIN(Table134_13[[#This Row],[BEE1]:[Column2]]),0)</f>
        <v>0</v>
      </c>
      <c r="K9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3" s="2" t="str">
        <f>IF(Table134_13[[#This Row],[Total]]&lt;&gt;"",RANK(Table134_13[[#This Row],[Total]],Table134_13[Total]),"")</f>
        <v/>
      </c>
      <c r="M93" s="5" t="str">
        <f>IF(Table134_13[[#This Row],[Name]]&lt;&gt;"",Table134_13[[#This Row],[Name]],"")</f>
        <v/>
      </c>
      <c r="N93">
        <f>SUM(Table134_13[[#This Row],[BEE1]:[Column3]])-Table134_13[[#This Row],[Discard]]</f>
        <v>0</v>
      </c>
      <c r="O93" s="5">
        <f>RANK(Table134_13[[#This Row],[Total2]],Table134_13[Total2])</f>
        <v>18</v>
      </c>
    </row>
    <row r="94" spans="10:15">
      <c r="J94" s="3">
        <f>IF(COUNT(Table134_13[[#This Row],[BEE1]:[Column4]])&gt;1,MIN(Table134_13[[#This Row],[BEE1]:[Column2]]),0)</f>
        <v>0</v>
      </c>
      <c r="K9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4" s="2" t="str">
        <f>IF(Table134_13[[#This Row],[Total]]&lt;&gt;"",RANK(Table134_13[[#This Row],[Total]],Table134_13[Total]),"")</f>
        <v/>
      </c>
      <c r="M94" s="5" t="str">
        <f>IF(Table134_13[[#This Row],[Name]]&lt;&gt;"",Table134_13[[#This Row],[Name]],"")</f>
        <v/>
      </c>
      <c r="N94">
        <f>SUM(Table134_13[[#This Row],[BEE1]:[Column3]])-Table134_13[[#This Row],[Discard]]</f>
        <v>0</v>
      </c>
      <c r="O94" s="5">
        <f>RANK(Table134_13[[#This Row],[Total2]],Table134_13[Total2])</f>
        <v>18</v>
      </c>
    </row>
    <row r="95" spans="10:15">
      <c r="J95" s="3">
        <f>IF(COUNT(Table134_13[[#This Row],[BEE1]:[Column4]])&gt;1,MIN(Table134_13[[#This Row],[BEE1]:[Column2]]),0)</f>
        <v>0</v>
      </c>
      <c r="K9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5" s="2" t="str">
        <f>IF(Table134_13[[#This Row],[Total]]&lt;&gt;"",RANK(Table134_13[[#This Row],[Total]],Table134_13[Total]),"")</f>
        <v/>
      </c>
      <c r="M95" s="5" t="str">
        <f>IF(Table134_13[[#This Row],[Name]]&lt;&gt;"",Table134_13[[#This Row],[Name]],"")</f>
        <v/>
      </c>
      <c r="N95">
        <f>SUM(Table134_13[[#This Row],[BEE1]:[Column3]])-Table134_13[[#This Row],[Discard]]</f>
        <v>0</v>
      </c>
      <c r="O95" s="5">
        <f>RANK(Table134_13[[#This Row],[Total2]],Table134_13[Total2])</f>
        <v>18</v>
      </c>
    </row>
    <row r="96" spans="10:15">
      <c r="J96" s="3">
        <f>IF(COUNT(Table134_13[[#This Row],[BEE1]:[Column4]])&gt;1,MIN(Table134_13[[#This Row],[BEE1]:[Column2]]),0)</f>
        <v>0</v>
      </c>
      <c r="K9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6" s="2" t="str">
        <f>IF(Table134_13[[#This Row],[Total]]&lt;&gt;"",RANK(Table134_13[[#This Row],[Total]],Table134_13[Total]),"")</f>
        <v/>
      </c>
      <c r="M96" s="5" t="str">
        <f>IF(Table134_13[[#This Row],[Name]]&lt;&gt;"",Table134_13[[#This Row],[Name]],"")</f>
        <v/>
      </c>
      <c r="N96">
        <f>SUM(Table134_13[[#This Row],[BEE1]:[Column3]])-Table134_13[[#This Row],[Discard]]</f>
        <v>0</v>
      </c>
      <c r="O96" s="5">
        <f>RANK(Table134_13[[#This Row],[Total2]],Table134_13[Total2])</f>
        <v>18</v>
      </c>
    </row>
    <row r="97" spans="10:15">
      <c r="J97" s="3">
        <f>IF(COUNT(Table134_13[[#This Row],[BEE1]:[Column4]])&gt;1,MIN(Table134_13[[#This Row],[BEE1]:[Column2]]),0)</f>
        <v>0</v>
      </c>
      <c r="K9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7" s="2" t="str">
        <f>IF(Table134_13[[#This Row],[Total]]&lt;&gt;"",RANK(Table134_13[[#This Row],[Total]],Table134_13[Total]),"")</f>
        <v/>
      </c>
      <c r="M97" s="5" t="str">
        <f>IF(Table134_13[[#This Row],[Name]]&lt;&gt;"",Table134_13[[#This Row],[Name]],"")</f>
        <v/>
      </c>
      <c r="N97">
        <f>SUM(Table134_13[[#This Row],[BEE1]:[Column3]])-Table134_13[[#This Row],[Discard]]</f>
        <v>0</v>
      </c>
      <c r="O97" s="5">
        <f>RANK(Table134_13[[#This Row],[Total2]],Table134_13[Total2])</f>
        <v>18</v>
      </c>
    </row>
    <row r="98" spans="10:15">
      <c r="J98" s="3">
        <f>IF(COUNT(Table134_13[[#This Row],[BEE1]:[Column4]])&gt;1,MIN(Table134_13[[#This Row],[BEE1]:[Column2]]),0)</f>
        <v>0</v>
      </c>
      <c r="K9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8" s="2" t="str">
        <f>IF(Table134_13[[#This Row],[Total]]&lt;&gt;"",RANK(Table134_13[[#This Row],[Total]],Table134_13[Total]),"")</f>
        <v/>
      </c>
      <c r="M98" s="5" t="str">
        <f>IF(Table134_13[[#This Row],[Name]]&lt;&gt;"",Table134_13[[#This Row],[Name]],"")</f>
        <v/>
      </c>
      <c r="N98">
        <f>SUM(Table134_13[[#This Row],[BEE1]:[Column3]])-Table134_13[[#This Row],[Discard]]</f>
        <v>0</v>
      </c>
      <c r="O98" s="5">
        <f>RANK(Table134_13[[#This Row],[Total2]],Table134_13[Total2])</f>
        <v>18</v>
      </c>
    </row>
    <row r="99" spans="10:15">
      <c r="J99" s="3">
        <f>IF(COUNT(Table134_13[[#This Row],[BEE1]:[Column4]])&gt;1,MIN(Table134_13[[#This Row],[BEE1]:[Column2]]),0)</f>
        <v>0</v>
      </c>
      <c r="K9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99" s="2" t="str">
        <f>IF(Table134_13[[#This Row],[Total]]&lt;&gt;"",RANK(Table134_13[[#This Row],[Total]],Table134_13[Total]),"")</f>
        <v/>
      </c>
      <c r="M99" s="5" t="str">
        <f>IF(Table134_13[[#This Row],[Name]]&lt;&gt;"",Table134_13[[#This Row],[Name]],"")</f>
        <v/>
      </c>
      <c r="N99">
        <f>SUM(Table134_13[[#This Row],[BEE1]:[Column3]])-Table134_13[[#This Row],[Discard]]</f>
        <v>0</v>
      </c>
      <c r="O99" s="5">
        <f>RANK(Table134_13[[#This Row],[Total2]],Table134_13[Total2])</f>
        <v>18</v>
      </c>
    </row>
    <row r="100" spans="10:15">
      <c r="J100" s="3">
        <f>IF(COUNT(Table134_13[[#This Row],[BEE1]:[Column4]])&gt;1,MIN(Table134_13[[#This Row],[BEE1]:[Column2]]),0)</f>
        <v>0</v>
      </c>
      <c r="K10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0" s="2" t="str">
        <f>IF(Table134_13[[#This Row],[Total]]&lt;&gt;"",RANK(Table134_13[[#This Row],[Total]],Table134_13[Total]),"")</f>
        <v/>
      </c>
      <c r="M100" s="5" t="str">
        <f>IF(Table134_13[[#This Row],[Name]]&lt;&gt;"",Table134_13[[#This Row],[Name]],"")</f>
        <v/>
      </c>
      <c r="N100">
        <f>SUM(Table134_13[[#This Row],[BEE1]:[Column3]])-Table134_13[[#This Row],[Discard]]</f>
        <v>0</v>
      </c>
      <c r="O100" s="5">
        <f>RANK(Table134_13[[#This Row],[Total2]],Table134_13[Total2])</f>
        <v>18</v>
      </c>
    </row>
    <row r="101" spans="10:15">
      <c r="J101" s="3">
        <f>IF(COUNT(Table134_13[[#This Row],[BEE1]:[Column4]])&gt;1,MIN(Table134_13[[#This Row],[BEE1]:[Column2]]),0)</f>
        <v>0</v>
      </c>
      <c r="K10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1" s="2" t="str">
        <f>IF(Table134_13[[#This Row],[Total]]&lt;&gt;"",RANK(Table134_13[[#This Row],[Total]],Table134_13[Total]),"")</f>
        <v/>
      </c>
      <c r="M101" s="5" t="str">
        <f>IF(Table134_13[[#This Row],[Name]]&lt;&gt;"",Table134_13[[#This Row],[Name]],"")</f>
        <v/>
      </c>
      <c r="N101">
        <f>SUM(Table134_13[[#This Row],[BEE1]:[Column3]])-Table134_13[[#This Row],[Discard]]</f>
        <v>0</v>
      </c>
      <c r="O101" s="5">
        <f>RANK(Table134_13[[#This Row],[Total2]],Table134_13[Total2])</f>
        <v>18</v>
      </c>
    </row>
    <row r="102" spans="10:15">
      <c r="J102" s="3">
        <f>IF(COUNT(Table134_13[[#This Row],[BEE1]:[Column4]])&gt;1,MIN(Table134_13[[#This Row],[BEE1]:[Column2]]),0)</f>
        <v>0</v>
      </c>
      <c r="K10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2" s="2" t="str">
        <f>IF(Table134_13[[#This Row],[Total]]&lt;&gt;"",RANK(Table134_13[[#This Row],[Total]],Table134_13[Total]),"")</f>
        <v/>
      </c>
      <c r="M102" s="5" t="str">
        <f>IF(Table134_13[[#This Row],[Name]]&lt;&gt;"",Table134_13[[#This Row],[Name]],"")</f>
        <v/>
      </c>
      <c r="N102">
        <f>SUM(Table134_13[[#This Row],[BEE1]:[Column3]])-Table134_13[[#This Row],[Discard]]</f>
        <v>0</v>
      </c>
      <c r="O102" s="5">
        <f>RANK(Table134_13[[#This Row],[Total2]],Table134_13[Total2])</f>
        <v>18</v>
      </c>
    </row>
    <row r="103" spans="10:15">
      <c r="J103" s="3">
        <f>IF(COUNT(Table134_13[[#This Row],[BEE1]:[Column4]])&gt;1,MIN(Table134_13[[#This Row],[BEE1]:[Column2]]),0)</f>
        <v>0</v>
      </c>
      <c r="K10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3" s="2" t="str">
        <f>IF(Table134_13[[#This Row],[Total]]&lt;&gt;"",RANK(Table134_13[[#This Row],[Total]],Table134_13[Total]),"")</f>
        <v/>
      </c>
      <c r="M103" s="5" t="str">
        <f>IF(Table134_13[[#This Row],[Name]]&lt;&gt;"",Table134_13[[#This Row],[Name]],"")</f>
        <v/>
      </c>
      <c r="N103">
        <f>SUM(Table134_13[[#This Row],[BEE1]:[Column3]])-Table134_13[[#This Row],[Discard]]</f>
        <v>0</v>
      </c>
      <c r="O103" s="5">
        <f>RANK(Table134_13[[#This Row],[Total2]],Table134_13[Total2])</f>
        <v>18</v>
      </c>
    </row>
    <row r="104" spans="10:15">
      <c r="J104" s="3">
        <f>IF(COUNT(Table134_13[[#This Row],[BEE1]:[Column4]])&gt;1,MIN(Table134_13[[#This Row],[BEE1]:[Column2]]),0)</f>
        <v>0</v>
      </c>
      <c r="K10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4" s="2" t="str">
        <f>IF(Table134_13[[#This Row],[Total]]&lt;&gt;"",RANK(Table134_13[[#This Row],[Total]],Table134_13[Total]),"")</f>
        <v/>
      </c>
      <c r="M104" s="5" t="str">
        <f>IF(Table134_13[[#This Row],[Name]]&lt;&gt;"",Table134_13[[#This Row],[Name]],"")</f>
        <v/>
      </c>
      <c r="N104">
        <f>SUM(Table134_13[[#This Row],[BEE1]:[Column3]])-Table134_13[[#This Row],[Discard]]</f>
        <v>0</v>
      </c>
      <c r="O104" s="5">
        <f>RANK(Table134_13[[#This Row],[Total2]],Table134_13[Total2])</f>
        <v>18</v>
      </c>
    </row>
    <row r="105" spans="10:15">
      <c r="J105" s="3">
        <f>IF(COUNT(Table134_13[[#This Row],[BEE1]:[Column4]])&gt;1,MIN(Table134_13[[#This Row],[BEE1]:[Column2]]),0)</f>
        <v>0</v>
      </c>
      <c r="K10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5" s="2" t="str">
        <f>IF(Table134_13[[#This Row],[Total]]&lt;&gt;"",RANK(Table134_13[[#This Row],[Total]],Table134_13[Total]),"")</f>
        <v/>
      </c>
      <c r="M105" s="5" t="str">
        <f>IF(Table134_13[[#This Row],[Name]]&lt;&gt;"",Table134_13[[#This Row],[Name]],"")</f>
        <v/>
      </c>
      <c r="N105">
        <f>SUM(Table134_13[[#This Row],[BEE1]:[Column3]])-Table134_13[[#This Row],[Discard]]</f>
        <v>0</v>
      </c>
      <c r="O105" s="5">
        <f>RANK(Table134_13[[#This Row],[Total2]],Table134_13[Total2])</f>
        <v>18</v>
      </c>
    </row>
    <row r="106" spans="10:15">
      <c r="J106" s="3">
        <f>IF(COUNT(Table134_13[[#This Row],[BEE1]:[Column4]])&gt;1,MIN(Table134_13[[#This Row],[BEE1]:[Column2]]),0)</f>
        <v>0</v>
      </c>
      <c r="K10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6" s="2" t="str">
        <f>IF(Table134_13[[#This Row],[Total]]&lt;&gt;"",RANK(Table134_13[[#This Row],[Total]],Table134_13[Total]),"")</f>
        <v/>
      </c>
      <c r="M106" s="5" t="str">
        <f>IF(Table134_13[[#This Row],[Name]]&lt;&gt;"",Table134_13[[#This Row],[Name]],"")</f>
        <v/>
      </c>
      <c r="N106">
        <f>SUM(Table134_13[[#This Row],[BEE1]:[Column3]])-Table134_13[[#This Row],[Discard]]</f>
        <v>0</v>
      </c>
      <c r="O106" s="5">
        <f>RANK(Table134_13[[#This Row],[Total2]],Table134_13[Total2])</f>
        <v>18</v>
      </c>
    </row>
    <row r="107" spans="10:15">
      <c r="J107" s="3">
        <f>IF(COUNT(Table134_13[[#This Row],[BEE1]:[Column4]])&gt;1,MIN(Table134_13[[#This Row],[BEE1]:[Column2]]),0)</f>
        <v>0</v>
      </c>
      <c r="K10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7" s="2" t="str">
        <f>IF(Table134_13[[#This Row],[Total]]&lt;&gt;"",RANK(Table134_13[[#This Row],[Total]],Table134_13[Total]),"")</f>
        <v/>
      </c>
      <c r="M107" s="5" t="str">
        <f>IF(Table134_13[[#This Row],[Name]]&lt;&gt;"",Table134_13[[#This Row],[Name]],"")</f>
        <v/>
      </c>
      <c r="N107">
        <f>SUM(Table134_13[[#This Row],[BEE1]:[Column3]])-Table134_13[[#This Row],[Discard]]</f>
        <v>0</v>
      </c>
      <c r="O107" s="5">
        <f>RANK(Table134_13[[#This Row],[Total2]],Table134_13[Total2])</f>
        <v>18</v>
      </c>
    </row>
    <row r="108" spans="10:15">
      <c r="J108" s="3">
        <f>IF(COUNT(Table134_13[[#This Row],[BEE1]:[Column4]])&gt;1,MIN(Table134_13[[#This Row],[BEE1]:[Column2]]),0)</f>
        <v>0</v>
      </c>
      <c r="K10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8" s="2" t="str">
        <f>IF(Table134_13[[#This Row],[Total]]&lt;&gt;"",RANK(Table134_13[[#This Row],[Total]],Table134_13[Total]),"")</f>
        <v/>
      </c>
      <c r="M108" s="5" t="str">
        <f>IF(Table134_13[[#This Row],[Name]]&lt;&gt;"",Table134_13[[#This Row],[Name]],"")</f>
        <v/>
      </c>
      <c r="N108">
        <f>SUM(Table134_13[[#This Row],[BEE1]:[Column3]])-Table134_13[[#This Row],[Discard]]</f>
        <v>0</v>
      </c>
      <c r="O108" s="5">
        <f>RANK(Table134_13[[#This Row],[Total2]],Table134_13[Total2])</f>
        <v>18</v>
      </c>
    </row>
    <row r="109" spans="10:15">
      <c r="J109" s="3">
        <f>IF(COUNT(Table134_13[[#This Row],[BEE1]:[Column4]])&gt;1,MIN(Table134_13[[#This Row],[BEE1]:[Column2]]),0)</f>
        <v>0</v>
      </c>
      <c r="K10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09" s="2" t="str">
        <f>IF(Table134_13[[#This Row],[Total]]&lt;&gt;"",RANK(Table134_13[[#This Row],[Total]],Table134_13[Total]),"")</f>
        <v/>
      </c>
      <c r="M109" s="5" t="str">
        <f>IF(Table134_13[[#This Row],[Name]]&lt;&gt;"",Table134_13[[#This Row],[Name]],"")</f>
        <v/>
      </c>
      <c r="N109">
        <f>SUM(Table134_13[[#This Row],[BEE1]:[Column3]])-Table134_13[[#This Row],[Discard]]</f>
        <v>0</v>
      </c>
      <c r="O109" s="5">
        <f>RANK(Table134_13[[#This Row],[Total2]],Table134_13[Total2])</f>
        <v>18</v>
      </c>
    </row>
    <row r="110" spans="10:15">
      <c r="J110" s="3">
        <f>IF(COUNT(Table134_13[[#This Row],[BEE1]:[Column4]])&gt;1,MIN(Table134_13[[#This Row],[BEE1]:[Column2]]),0)</f>
        <v>0</v>
      </c>
      <c r="K11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0" s="2" t="str">
        <f>IF(Table134_13[[#This Row],[Total]]&lt;&gt;"",RANK(Table134_13[[#This Row],[Total]],Table134_13[Total]),"")</f>
        <v/>
      </c>
      <c r="M110" s="5" t="str">
        <f>IF(Table134_13[[#This Row],[Name]]&lt;&gt;"",Table134_13[[#This Row],[Name]],"")</f>
        <v/>
      </c>
      <c r="N110">
        <f>SUM(Table134_13[[#This Row],[BEE1]:[Column3]])-Table134_13[[#This Row],[Discard]]</f>
        <v>0</v>
      </c>
      <c r="O110" s="5">
        <f>RANK(Table134_13[[#This Row],[Total2]],Table134_13[Total2])</f>
        <v>18</v>
      </c>
    </row>
    <row r="111" spans="10:15">
      <c r="J111" s="3">
        <f>IF(COUNT(Table134_13[[#This Row],[BEE1]:[Column4]])&gt;1,MIN(Table134_13[[#This Row],[BEE1]:[Column2]]),0)</f>
        <v>0</v>
      </c>
      <c r="K11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1" s="2" t="str">
        <f>IF(Table134_13[[#This Row],[Total]]&lt;&gt;"",RANK(Table134_13[[#This Row],[Total]],Table134_13[Total]),"")</f>
        <v/>
      </c>
      <c r="M111" s="5" t="str">
        <f>IF(Table134_13[[#This Row],[Name]]&lt;&gt;"",Table134_13[[#This Row],[Name]],"")</f>
        <v/>
      </c>
      <c r="N111">
        <f>SUM(Table134_13[[#This Row],[BEE1]:[Column3]])-Table134_13[[#This Row],[Discard]]</f>
        <v>0</v>
      </c>
      <c r="O111" s="5">
        <f>RANK(Table134_13[[#This Row],[Total2]],Table134_13[Total2])</f>
        <v>18</v>
      </c>
    </row>
    <row r="112" spans="10:15">
      <c r="J112" s="3">
        <f>IF(COUNT(Table134_13[[#This Row],[BEE1]:[Column4]])&gt;1,MIN(Table134_13[[#This Row],[BEE1]:[Column2]]),0)</f>
        <v>0</v>
      </c>
      <c r="K11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2" s="2" t="str">
        <f>IF(Table134_13[[#This Row],[Total]]&lt;&gt;"",RANK(Table134_13[[#This Row],[Total]],Table134_13[Total]),"")</f>
        <v/>
      </c>
      <c r="M112" s="5" t="str">
        <f>IF(Table134_13[[#This Row],[Name]]&lt;&gt;"",Table134_13[[#This Row],[Name]],"")</f>
        <v/>
      </c>
      <c r="N112">
        <f>SUM(Table134_13[[#This Row],[BEE1]:[Column3]])-Table134_13[[#This Row],[Discard]]</f>
        <v>0</v>
      </c>
      <c r="O112" s="5">
        <f>RANK(Table134_13[[#This Row],[Total2]],Table134_13[Total2])</f>
        <v>18</v>
      </c>
    </row>
    <row r="113" spans="10:15">
      <c r="J113" s="3">
        <f>IF(COUNT(Table134_13[[#This Row],[BEE1]:[Column4]])&gt;1,MIN(Table134_13[[#This Row],[BEE1]:[Column2]]),0)</f>
        <v>0</v>
      </c>
      <c r="K11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3" s="2" t="str">
        <f>IF(Table134_13[[#This Row],[Total]]&lt;&gt;"",RANK(Table134_13[[#This Row],[Total]],Table134_13[Total]),"")</f>
        <v/>
      </c>
      <c r="M113" s="5" t="str">
        <f>IF(Table134_13[[#This Row],[Name]]&lt;&gt;"",Table134_13[[#This Row],[Name]],"")</f>
        <v/>
      </c>
      <c r="N113">
        <f>SUM(Table134_13[[#This Row],[BEE1]:[Column3]])-Table134_13[[#This Row],[Discard]]</f>
        <v>0</v>
      </c>
      <c r="O113" s="5">
        <f>RANK(Table134_13[[#This Row],[Total2]],Table134_13[Total2])</f>
        <v>18</v>
      </c>
    </row>
    <row r="114" spans="10:15">
      <c r="J114" s="3">
        <f>IF(COUNT(Table134_13[[#This Row],[BEE1]:[Column4]])&gt;1,MIN(Table134_13[[#This Row],[BEE1]:[Column2]]),0)</f>
        <v>0</v>
      </c>
      <c r="K11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4" s="2" t="str">
        <f>IF(Table134_13[[#This Row],[Total]]&lt;&gt;"",RANK(Table134_13[[#This Row],[Total]],Table134_13[Total]),"")</f>
        <v/>
      </c>
      <c r="M114" s="5" t="str">
        <f>IF(Table134_13[[#This Row],[Name]]&lt;&gt;"",Table134_13[[#This Row],[Name]],"")</f>
        <v/>
      </c>
      <c r="N114">
        <f>SUM(Table134_13[[#This Row],[BEE1]:[Column3]])-Table134_13[[#This Row],[Discard]]</f>
        <v>0</v>
      </c>
      <c r="O114" s="5">
        <f>RANK(Table134_13[[#This Row],[Total2]],Table134_13[Total2])</f>
        <v>18</v>
      </c>
    </row>
    <row r="115" spans="10:15">
      <c r="J115" s="3">
        <f>IF(COUNT(Table134_13[[#This Row],[BEE1]:[Column4]])&gt;1,MIN(Table134_13[[#This Row],[BEE1]:[Column2]]),0)</f>
        <v>0</v>
      </c>
      <c r="K11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5" s="2" t="str">
        <f>IF(Table134_13[[#This Row],[Total]]&lt;&gt;"",RANK(Table134_13[[#This Row],[Total]],Table134_13[Total]),"")</f>
        <v/>
      </c>
      <c r="M115" s="5" t="str">
        <f>IF(Table134_13[[#This Row],[Name]]&lt;&gt;"",Table134_13[[#This Row],[Name]],"")</f>
        <v/>
      </c>
      <c r="N115">
        <f>SUM(Table134_13[[#This Row],[BEE1]:[Column3]])-Table134_13[[#This Row],[Discard]]</f>
        <v>0</v>
      </c>
      <c r="O115" s="5">
        <f>RANK(Table134_13[[#This Row],[Total2]],Table134_13[Total2])</f>
        <v>18</v>
      </c>
    </row>
    <row r="116" spans="10:15">
      <c r="J116" s="3">
        <f>IF(COUNT(Table134_13[[#This Row],[BEE1]:[Column4]])&gt;1,MIN(Table134_13[[#This Row],[BEE1]:[Column2]]),0)</f>
        <v>0</v>
      </c>
      <c r="K11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6" s="2" t="str">
        <f>IF(Table134_13[[#This Row],[Total]]&lt;&gt;"",RANK(Table134_13[[#This Row],[Total]],Table134_13[Total]),"")</f>
        <v/>
      </c>
      <c r="M116" s="5" t="str">
        <f>IF(Table134_13[[#This Row],[Name]]&lt;&gt;"",Table134_13[[#This Row],[Name]],"")</f>
        <v/>
      </c>
      <c r="N116">
        <f>SUM(Table134_13[[#This Row],[BEE1]:[Column3]])-Table134_13[[#This Row],[Discard]]</f>
        <v>0</v>
      </c>
      <c r="O116" s="5">
        <f>RANK(Table134_13[[#This Row],[Total2]],Table134_13[Total2])</f>
        <v>18</v>
      </c>
    </row>
    <row r="117" spans="10:15">
      <c r="J117" s="3">
        <f>IF(COUNT(Table134_13[[#This Row],[BEE1]:[Column4]])&gt;1,MIN(Table134_13[[#This Row],[BEE1]:[Column2]]),0)</f>
        <v>0</v>
      </c>
      <c r="K11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7" s="2" t="str">
        <f>IF(Table134_13[[#This Row],[Total]]&lt;&gt;"",RANK(Table134_13[[#This Row],[Total]],Table134_13[Total]),"")</f>
        <v/>
      </c>
      <c r="M117" s="5" t="str">
        <f>IF(Table134_13[[#This Row],[Name]]&lt;&gt;"",Table134_13[[#This Row],[Name]],"")</f>
        <v/>
      </c>
      <c r="N117">
        <f>SUM(Table134_13[[#This Row],[BEE1]:[Column3]])-Table134_13[[#This Row],[Discard]]</f>
        <v>0</v>
      </c>
      <c r="O117" s="5">
        <f>RANK(Table134_13[[#This Row],[Total2]],Table134_13[Total2])</f>
        <v>18</v>
      </c>
    </row>
    <row r="118" spans="10:15">
      <c r="J118" s="3">
        <f>IF(COUNT(Table134_13[[#This Row],[BEE1]:[Column4]])&gt;1,MIN(Table134_13[[#This Row],[BEE1]:[Column2]]),0)</f>
        <v>0</v>
      </c>
      <c r="K11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8" s="2" t="str">
        <f>IF(Table134_13[[#This Row],[Total]]&lt;&gt;"",RANK(Table134_13[[#This Row],[Total]],Table134_13[Total]),"")</f>
        <v/>
      </c>
      <c r="M118" s="5" t="str">
        <f>IF(Table134_13[[#This Row],[Name]]&lt;&gt;"",Table134_13[[#This Row],[Name]],"")</f>
        <v/>
      </c>
      <c r="N118">
        <f>SUM(Table134_13[[#This Row],[BEE1]:[Column3]])-Table134_13[[#This Row],[Discard]]</f>
        <v>0</v>
      </c>
      <c r="O118" s="5">
        <f>RANK(Table134_13[[#This Row],[Total2]],Table134_13[Total2])</f>
        <v>18</v>
      </c>
    </row>
    <row r="119" spans="10:15">
      <c r="J119" s="3">
        <f>IF(COUNT(Table134_13[[#This Row],[BEE1]:[Column4]])&gt;1,MIN(Table134_13[[#This Row],[BEE1]:[Column2]]),0)</f>
        <v>0</v>
      </c>
      <c r="K11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19" s="2" t="str">
        <f>IF(Table134_13[[#This Row],[Total]]&lt;&gt;"",RANK(Table134_13[[#This Row],[Total]],Table134_13[Total]),"")</f>
        <v/>
      </c>
      <c r="M119" s="5" t="str">
        <f>IF(Table134_13[[#This Row],[Name]]&lt;&gt;"",Table134_13[[#This Row],[Name]],"")</f>
        <v/>
      </c>
      <c r="N119">
        <f>SUM(Table134_13[[#This Row],[BEE1]:[Column3]])-Table134_13[[#This Row],[Discard]]</f>
        <v>0</v>
      </c>
      <c r="O119" s="5">
        <f>RANK(Table134_13[[#This Row],[Total2]],Table134_13[Total2])</f>
        <v>18</v>
      </c>
    </row>
    <row r="120" spans="10:15">
      <c r="J120" s="3">
        <f>IF(COUNT(Table134_13[[#This Row],[BEE1]:[Column4]])&gt;1,MIN(Table134_13[[#This Row],[BEE1]:[Column2]]),0)</f>
        <v>0</v>
      </c>
      <c r="K12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0" s="2" t="str">
        <f>IF(Table134_13[[#This Row],[Total]]&lt;&gt;"",RANK(Table134_13[[#This Row],[Total]],Table134_13[Total]),"")</f>
        <v/>
      </c>
      <c r="M120" s="5" t="str">
        <f>IF(Table134_13[[#This Row],[Name]]&lt;&gt;"",Table134_13[[#This Row],[Name]],"")</f>
        <v/>
      </c>
      <c r="N120">
        <f>SUM(Table134_13[[#This Row],[BEE1]:[Column3]])-Table134_13[[#This Row],[Discard]]</f>
        <v>0</v>
      </c>
      <c r="O120" s="5">
        <f>RANK(Table134_13[[#This Row],[Total2]],Table134_13[Total2])</f>
        <v>18</v>
      </c>
    </row>
    <row r="121" spans="10:15">
      <c r="J121" s="3">
        <f>IF(COUNT(Table134_13[[#This Row],[BEE1]:[Column4]])&gt;1,MIN(Table134_13[[#This Row],[BEE1]:[Column2]]),0)</f>
        <v>0</v>
      </c>
      <c r="K12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1" s="2" t="str">
        <f>IF(Table134_13[[#This Row],[Total]]&lt;&gt;"",RANK(Table134_13[[#This Row],[Total]],Table134_13[Total]),"")</f>
        <v/>
      </c>
      <c r="M121" s="5" t="str">
        <f>IF(Table134_13[[#This Row],[Name]]&lt;&gt;"",Table134_13[[#This Row],[Name]],"")</f>
        <v/>
      </c>
      <c r="N121">
        <f>SUM(Table134_13[[#This Row],[BEE1]:[Column3]])-Table134_13[[#This Row],[Discard]]</f>
        <v>0</v>
      </c>
      <c r="O121" s="5">
        <f>RANK(Table134_13[[#This Row],[Total2]],Table134_13[Total2])</f>
        <v>18</v>
      </c>
    </row>
    <row r="122" spans="10:15">
      <c r="J122" s="3">
        <f>IF(COUNT(Table134_13[[#This Row],[BEE1]:[Column4]])&gt;1,MIN(Table134_13[[#This Row],[BEE1]:[Column2]]),0)</f>
        <v>0</v>
      </c>
      <c r="K12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2" s="2" t="str">
        <f>IF(Table134_13[[#This Row],[Total]]&lt;&gt;"",RANK(Table134_13[[#This Row],[Total]],Table134_13[Total]),"")</f>
        <v/>
      </c>
      <c r="M122" s="5" t="str">
        <f>IF(Table134_13[[#This Row],[Name]]&lt;&gt;"",Table134_13[[#This Row],[Name]],"")</f>
        <v/>
      </c>
      <c r="N122">
        <f>SUM(Table134_13[[#This Row],[BEE1]:[Column3]])-Table134_13[[#This Row],[Discard]]</f>
        <v>0</v>
      </c>
      <c r="O122" s="5">
        <f>RANK(Table134_13[[#This Row],[Total2]],Table134_13[Total2])</f>
        <v>18</v>
      </c>
    </row>
    <row r="123" spans="10:15">
      <c r="J123" s="3">
        <f>IF(COUNT(Table134_13[[#This Row],[BEE1]:[Column4]])&gt;1,MIN(Table134_13[[#This Row],[BEE1]:[Column2]]),0)</f>
        <v>0</v>
      </c>
      <c r="K12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3" s="2" t="str">
        <f>IF(Table134_13[[#This Row],[Total]]&lt;&gt;"",RANK(Table134_13[[#This Row],[Total]],Table134_13[Total]),"")</f>
        <v/>
      </c>
      <c r="M123" s="5" t="str">
        <f>IF(Table134_13[[#This Row],[Name]]&lt;&gt;"",Table134_13[[#This Row],[Name]],"")</f>
        <v/>
      </c>
      <c r="N123">
        <f>SUM(Table134_13[[#This Row],[BEE1]:[Column3]])-Table134_13[[#This Row],[Discard]]</f>
        <v>0</v>
      </c>
      <c r="O123" s="5">
        <f>RANK(Table134_13[[#This Row],[Total2]],Table134_13[Total2])</f>
        <v>18</v>
      </c>
    </row>
    <row r="124" spans="10:15">
      <c r="J124" s="3">
        <f>IF(COUNT(Table134_13[[#This Row],[BEE1]:[Column4]])&gt;1,MIN(Table134_13[[#This Row],[BEE1]:[Column2]]),0)</f>
        <v>0</v>
      </c>
      <c r="K12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4" s="2" t="str">
        <f>IF(Table134_13[[#This Row],[Total]]&lt;&gt;"",RANK(Table134_13[[#This Row],[Total]],Table134_13[Total]),"")</f>
        <v/>
      </c>
      <c r="M124" s="5" t="str">
        <f>IF(Table134_13[[#This Row],[Name]]&lt;&gt;"",Table134_13[[#This Row],[Name]],"")</f>
        <v/>
      </c>
      <c r="N124">
        <f>SUM(Table134_13[[#This Row],[BEE1]:[Column3]])-Table134_13[[#This Row],[Discard]]</f>
        <v>0</v>
      </c>
      <c r="O124" s="5">
        <f>RANK(Table134_13[[#This Row],[Total2]],Table134_13[Total2])</f>
        <v>18</v>
      </c>
    </row>
    <row r="125" spans="10:15">
      <c r="J125" s="3">
        <f>IF(COUNT(Table134_13[[#This Row],[BEE1]:[Column4]])&gt;1,MIN(Table134_13[[#This Row],[BEE1]:[Column2]]),0)</f>
        <v>0</v>
      </c>
      <c r="K12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5" s="2" t="str">
        <f>IF(Table134_13[[#This Row],[Total]]&lt;&gt;"",RANK(Table134_13[[#This Row],[Total]],Table134_13[Total]),"")</f>
        <v/>
      </c>
      <c r="M125" s="5" t="str">
        <f>IF(Table134_13[[#This Row],[Name]]&lt;&gt;"",Table134_13[[#This Row],[Name]],"")</f>
        <v/>
      </c>
      <c r="N125">
        <f>SUM(Table134_13[[#This Row],[BEE1]:[Column3]])-Table134_13[[#This Row],[Discard]]</f>
        <v>0</v>
      </c>
      <c r="O125" s="5">
        <f>RANK(Table134_13[[#This Row],[Total2]],Table134_13[Total2])</f>
        <v>18</v>
      </c>
    </row>
    <row r="126" spans="10:15">
      <c r="J126" s="3">
        <f>IF(COUNT(Table134_13[[#This Row],[BEE1]:[Column4]])&gt;1,MIN(Table134_13[[#This Row],[BEE1]:[Column2]]),0)</f>
        <v>0</v>
      </c>
      <c r="K12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6" s="2" t="str">
        <f>IF(Table134_13[[#This Row],[Total]]&lt;&gt;"",RANK(Table134_13[[#This Row],[Total]],Table134_13[Total]),"")</f>
        <v/>
      </c>
      <c r="M126" s="5" t="str">
        <f>IF(Table134_13[[#This Row],[Name]]&lt;&gt;"",Table134_13[[#This Row],[Name]],"")</f>
        <v/>
      </c>
      <c r="N126">
        <f>SUM(Table134_13[[#This Row],[BEE1]:[Column3]])-Table134_13[[#This Row],[Discard]]</f>
        <v>0</v>
      </c>
      <c r="O126" s="5">
        <f>RANK(Table134_13[[#This Row],[Total2]],Table134_13[Total2])</f>
        <v>18</v>
      </c>
    </row>
    <row r="127" spans="10:15">
      <c r="J127" s="3">
        <f>IF(COUNT(Table134_13[[#This Row],[BEE1]:[Column4]])&gt;1,MIN(Table134_13[[#This Row],[BEE1]:[Column2]]),0)</f>
        <v>0</v>
      </c>
      <c r="K12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7" s="2" t="str">
        <f>IF(Table134_13[[#This Row],[Total]]&lt;&gt;"",RANK(Table134_13[[#This Row],[Total]],Table134_13[Total]),"")</f>
        <v/>
      </c>
      <c r="M127" s="5" t="str">
        <f>IF(Table134_13[[#This Row],[Name]]&lt;&gt;"",Table134_13[[#This Row],[Name]],"")</f>
        <v/>
      </c>
      <c r="N127">
        <f>SUM(Table134_13[[#This Row],[BEE1]:[Column3]])-Table134_13[[#This Row],[Discard]]</f>
        <v>0</v>
      </c>
      <c r="O127" s="5">
        <f>RANK(Table134_13[[#This Row],[Total2]],Table134_13[Total2])</f>
        <v>18</v>
      </c>
    </row>
    <row r="128" spans="10:15">
      <c r="J128" s="3">
        <f>IF(COUNT(Table134_13[[#This Row],[BEE1]:[Column4]])&gt;1,MIN(Table134_13[[#This Row],[BEE1]:[Column2]]),0)</f>
        <v>0</v>
      </c>
      <c r="K12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8" s="2" t="str">
        <f>IF(Table134_13[[#This Row],[Total]]&lt;&gt;"",RANK(Table134_13[[#This Row],[Total]],Table134_13[Total]),"")</f>
        <v/>
      </c>
      <c r="M128" s="5" t="str">
        <f>IF(Table134_13[[#This Row],[Name]]&lt;&gt;"",Table134_13[[#This Row],[Name]],"")</f>
        <v/>
      </c>
      <c r="N128">
        <f>SUM(Table134_13[[#This Row],[BEE1]:[Column3]])-Table134_13[[#This Row],[Discard]]</f>
        <v>0</v>
      </c>
      <c r="O128" s="5">
        <f>RANK(Table134_13[[#This Row],[Total2]],Table134_13[Total2])</f>
        <v>18</v>
      </c>
    </row>
    <row r="129" spans="10:15">
      <c r="J129" s="3">
        <f>IF(COUNT(Table134_13[[#This Row],[BEE1]:[Column4]])&gt;1,MIN(Table134_13[[#This Row],[BEE1]:[Column2]]),0)</f>
        <v>0</v>
      </c>
      <c r="K12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29" s="2" t="str">
        <f>IF(Table134_13[[#This Row],[Total]]&lt;&gt;"",RANK(Table134_13[[#This Row],[Total]],Table134_13[Total]),"")</f>
        <v/>
      </c>
      <c r="M129" s="5" t="str">
        <f>IF(Table134_13[[#This Row],[Name]]&lt;&gt;"",Table134_13[[#This Row],[Name]],"")</f>
        <v/>
      </c>
      <c r="N129">
        <f>SUM(Table134_13[[#This Row],[BEE1]:[Column3]])-Table134_13[[#This Row],[Discard]]</f>
        <v>0</v>
      </c>
      <c r="O129" s="5">
        <f>RANK(Table134_13[[#This Row],[Total2]],Table134_13[Total2])</f>
        <v>18</v>
      </c>
    </row>
    <row r="130" spans="10:15">
      <c r="J130" s="3">
        <f>IF(COUNT(Table134_13[[#This Row],[BEE1]:[Column4]])&gt;1,MIN(Table134_13[[#This Row],[BEE1]:[Column2]]),0)</f>
        <v>0</v>
      </c>
      <c r="K13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0" s="2" t="str">
        <f>IF(Table134_13[[#This Row],[Total]]&lt;&gt;"",RANK(Table134_13[[#This Row],[Total]],Table134_13[Total]),"")</f>
        <v/>
      </c>
      <c r="M130" s="5" t="str">
        <f>IF(Table134_13[[#This Row],[Name]]&lt;&gt;"",Table134_13[[#This Row],[Name]],"")</f>
        <v/>
      </c>
      <c r="N130">
        <f>SUM(Table134_13[[#This Row],[BEE1]:[Column3]])-Table134_13[[#This Row],[Discard]]</f>
        <v>0</v>
      </c>
      <c r="O130" s="5">
        <f>RANK(Table134_13[[#This Row],[Total2]],Table134_13[Total2])</f>
        <v>18</v>
      </c>
    </row>
    <row r="131" spans="10:15">
      <c r="J131" s="3">
        <f>IF(COUNT(Table134_13[[#This Row],[BEE1]:[Column4]])&gt;1,MIN(Table134_13[[#This Row],[BEE1]:[Column2]]),0)</f>
        <v>0</v>
      </c>
      <c r="K13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1" s="2" t="str">
        <f>IF(Table134_13[[#This Row],[Total]]&lt;&gt;"",RANK(Table134_13[[#This Row],[Total]],Table134_13[Total]),"")</f>
        <v/>
      </c>
      <c r="M131" s="5" t="str">
        <f>IF(Table134_13[[#This Row],[Name]]&lt;&gt;"",Table134_13[[#This Row],[Name]],"")</f>
        <v/>
      </c>
      <c r="N131">
        <f>SUM(Table134_13[[#This Row],[BEE1]:[Column3]])-Table134_13[[#This Row],[Discard]]</f>
        <v>0</v>
      </c>
      <c r="O131" s="5">
        <f>RANK(Table134_13[[#This Row],[Total2]],Table134_13[Total2])</f>
        <v>18</v>
      </c>
    </row>
    <row r="132" spans="10:15">
      <c r="J132" s="3">
        <f>IF(COUNT(Table134_13[[#This Row],[BEE1]:[Column4]])&gt;1,MIN(Table134_13[[#This Row],[BEE1]:[Column2]]),0)</f>
        <v>0</v>
      </c>
      <c r="K13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2" s="2" t="str">
        <f>IF(Table134_13[[#This Row],[Total]]&lt;&gt;"",RANK(Table134_13[[#This Row],[Total]],Table134_13[Total]),"")</f>
        <v/>
      </c>
      <c r="M132" s="5" t="str">
        <f>IF(Table134_13[[#This Row],[Name]]&lt;&gt;"",Table134_13[[#This Row],[Name]],"")</f>
        <v/>
      </c>
      <c r="N132">
        <f>SUM(Table134_13[[#This Row],[BEE1]:[Column3]])-Table134_13[[#This Row],[Discard]]</f>
        <v>0</v>
      </c>
      <c r="O132" s="5">
        <f>RANK(Table134_13[[#This Row],[Total2]],Table134_13[Total2])</f>
        <v>18</v>
      </c>
    </row>
    <row r="133" spans="10:15">
      <c r="J133" s="3">
        <f>IF(COUNT(Table134_13[[#This Row],[BEE1]:[Column4]])&gt;1,MIN(Table134_13[[#This Row],[BEE1]:[Column2]]),0)</f>
        <v>0</v>
      </c>
      <c r="K13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3" s="2" t="str">
        <f>IF(Table134_13[[#This Row],[Total]]&lt;&gt;"",RANK(Table134_13[[#This Row],[Total]],Table134_13[Total]),"")</f>
        <v/>
      </c>
      <c r="M133" s="5" t="str">
        <f>IF(Table134_13[[#This Row],[Name]]&lt;&gt;"",Table134_13[[#This Row],[Name]],"")</f>
        <v/>
      </c>
      <c r="N133">
        <f>SUM(Table134_13[[#This Row],[BEE1]:[Column3]])-Table134_13[[#This Row],[Discard]]</f>
        <v>0</v>
      </c>
      <c r="O133" s="5">
        <f>RANK(Table134_13[[#This Row],[Total2]],Table134_13[Total2])</f>
        <v>18</v>
      </c>
    </row>
    <row r="134" spans="10:15">
      <c r="J134" s="3">
        <f>IF(COUNT(Table134_13[[#This Row],[BEE1]:[Column4]])&gt;1,MIN(Table134_13[[#This Row],[BEE1]:[Column2]]),0)</f>
        <v>0</v>
      </c>
      <c r="K13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4" s="2" t="str">
        <f>IF(Table134_13[[#This Row],[Total]]&lt;&gt;"",RANK(Table134_13[[#This Row],[Total]],Table134_13[Total]),"")</f>
        <v/>
      </c>
      <c r="M134" s="5" t="str">
        <f>IF(Table134_13[[#This Row],[Name]]&lt;&gt;"",Table134_13[[#This Row],[Name]],"")</f>
        <v/>
      </c>
      <c r="N134">
        <f>SUM(Table134_13[[#This Row],[BEE1]:[Column3]])-Table134_13[[#This Row],[Discard]]</f>
        <v>0</v>
      </c>
      <c r="O134" s="5">
        <f>RANK(Table134_13[[#This Row],[Total2]],Table134_13[Total2])</f>
        <v>18</v>
      </c>
    </row>
    <row r="135" spans="10:15">
      <c r="J135" s="3">
        <f>IF(COUNT(Table134_13[[#This Row],[BEE1]:[Column4]])&gt;1,MIN(Table134_13[[#This Row],[BEE1]:[Column2]]),0)</f>
        <v>0</v>
      </c>
      <c r="K13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5" s="2" t="str">
        <f>IF(Table134_13[[#This Row],[Total]]&lt;&gt;"",RANK(Table134_13[[#This Row],[Total]],Table134_13[Total]),"")</f>
        <v/>
      </c>
      <c r="M135" s="5" t="str">
        <f>IF(Table134_13[[#This Row],[Name]]&lt;&gt;"",Table134_13[[#This Row],[Name]],"")</f>
        <v/>
      </c>
      <c r="N135">
        <f>SUM(Table134_13[[#This Row],[BEE1]:[Column3]])-Table134_13[[#This Row],[Discard]]</f>
        <v>0</v>
      </c>
      <c r="O135" s="5">
        <f>RANK(Table134_13[[#This Row],[Total2]],Table134_13[Total2])</f>
        <v>18</v>
      </c>
    </row>
    <row r="136" spans="10:15">
      <c r="J136" s="3">
        <f>IF(COUNT(Table134_13[[#This Row],[BEE1]:[Column4]])&gt;1,MIN(Table134_13[[#This Row],[BEE1]:[Column2]]),0)</f>
        <v>0</v>
      </c>
      <c r="K13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6" s="2" t="str">
        <f>IF(Table134_13[[#This Row],[Total]]&lt;&gt;"",RANK(Table134_13[[#This Row],[Total]],Table134_13[Total]),"")</f>
        <v/>
      </c>
      <c r="M136" s="5" t="str">
        <f>IF(Table134_13[[#This Row],[Name]]&lt;&gt;"",Table134_13[[#This Row],[Name]],"")</f>
        <v/>
      </c>
      <c r="N136">
        <f>SUM(Table134_13[[#This Row],[BEE1]:[Column3]])-Table134_13[[#This Row],[Discard]]</f>
        <v>0</v>
      </c>
      <c r="O136" s="5">
        <f>RANK(Table134_13[[#This Row],[Total2]],Table134_13[Total2])</f>
        <v>18</v>
      </c>
    </row>
    <row r="137" spans="10:15">
      <c r="J137" s="3">
        <f>IF(COUNT(Table134_13[[#This Row],[BEE1]:[Column4]])&gt;1,MIN(Table134_13[[#This Row],[BEE1]:[Column2]]),0)</f>
        <v>0</v>
      </c>
      <c r="K13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7" s="2" t="str">
        <f>IF(Table134_13[[#This Row],[Total]]&lt;&gt;"",RANK(Table134_13[[#This Row],[Total]],Table134_13[Total]),"")</f>
        <v/>
      </c>
      <c r="M137" s="5" t="str">
        <f>IF(Table134_13[[#This Row],[Name]]&lt;&gt;"",Table134_13[[#This Row],[Name]],"")</f>
        <v/>
      </c>
      <c r="N137">
        <f>SUM(Table134_13[[#This Row],[BEE1]:[Column3]])-Table134_13[[#This Row],[Discard]]</f>
        <v>0</v>
      </c>
      <c r="O137" s="5">
        <f>RANK(Table134_13[[#This Row],[Total2]],Table134_13[Total2])</f>
        <v>18</v>
      </c>
    </row>
    <row r="138" spans="10:15">
      <c r="J138" s="3">
        <f>IF(COUNT(Table134_13[[#This Row],[BEE1]:[Column4]])&gt;1,MIN(Table134_13[[#This Row],[BEE1]:[Column2]]),0)</f>
        <v>0</v>
      </c>
      <c r="K13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8" s="2" t="str">
        <f>IF(Table134_13[[#This Row],[Total]]&lt;&gt;"",RANK(Table134_13[[#This Row],[Total]],Table134_13[Total]),"")</f>
        <v/>
      </c>
      <c r="M138" s="5" t="str">
        <f>IF(Table134_13[[#This Row],[Name]]&lt;&gt;"",Table134_13[[#This Row],[Name]],"")</f>
        <v/>
      </c>
      <c r="N138">
        <f>SUM(Table134_13[[#This Row],[BEE1]:[Column3]])-Table134_13[[#This Row],[Discard]]</f>
        <v>0</v>
      </c>
      <c r="O138" s="5">
        <f>RANK(Table134_13[[#This Row],[Total2]],Table134_13[Total2])</f>
        <v>18</v>
      </c>
    </row>
    <row r="139" spans="10:15">
      <c r="J139" s="3">
        <f>IF(COUNT(Table134_13[[#This Row],[BEE1]:[Column4]])&gt;1,MIN(Table134_13[[#This Row],[BEE1]:[Column2]]),0)</f>
        <v>0</v>
      </c>
      <c r="K13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39" s="2" t="str">
        <f>IF(Table134_13[[#This Row],[Total]]&lt;&gt;"",RANK(Table134_13[[#This Row],[Total]],Table134_13[Total]),"")</f>
        <v/>
      </c>
      <c r="M139" s="5" t="str">
        <f>IF(Table134_13[[#This Row],[Name]]&lt;&gt;"",Table134_13[[#This Row],[Name]],"")</f>
        <v/>
      </c>
      <c r="N139">
        <f>SUM(Table134_13[[#This Row],[BEE1]:[Column3]])-Table134_13[[#This Row],[Discard]]</f>
        <v>0</v>
      </c>
      <c r="O139" s="5">
        <f>RANK(Table134_13[[#This Row],[Total2]],Table134_13[Total2])</f>
        <v>18</v>
      </c>
    </row>
    <row r="140" spans="10:15">
      <c r="J140" s="3">
        <f>IF(COUNT(Table134_13[[#This Row],[BEE1]:[Column4]])&gt;1,MIN(Table134_13[[#This Row],[BEE1]:[Column2]]),0)</f>
        <v>0</v>
      </c>
      <c r="K14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0" s="2" t="str">
        <f>IF(Table134_13[[#This Row],[Total]]&lt;&gt;"",RANK(Table134_13[[#This Row],[Total]],Table134_13[Total]),"")</f>
        <v/>
      </c>
      <c r="M140" s="5" t="str">
        <f>IF(Table134_13[[#This Row],[Name]]&lt;&gt;"",Table134_13[[#This Row],[Name]],"")</f>
        <v/>
      </c>
      <c r="N140">
        <f>SUM(Table134_13[[#This Row],[BEE1]:[Column3]])-Table134_13[[#This Row],[Discard]]</f>
        <v>0</v>
      </c>
      <c r="O140" s="5">
        <f>RANK(Table134_13[[#This Row],[Total2]],Table134_13[Total2])</f>
        <v>18</v>
      </c>
    </row>
    <row r="141" spans="10:15">
      <c r="J141" s="3">
        <f>IF(COUNT(Table134_13[[#This Row],[BEE1]:[Column4]])&gt;1,MIN(Table134_13[[#This Row],[BEE1]:[Column2]]),0)</f>
        <v>0</v>
      </c>
      <c r="K14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1" s="2" t="str">
        <f>IF(Table134_13[[#This Row],[Total]]&lt;&gt;"",RANK(Table134_13[[#This Row],[Total]],Table134_13[Total]),"")</f>
        <v/>
      </c>
      <c r="M141" s="5" t="str">
        <f>IF(Table134_13[[#This Row],[Name]]&lt;&gt;"",Table134_13[[#This Row],[Name]],"")</f>
        <v/>
      </c>
      <c r="N141">
        <f>SUM(Table134_13[[#This Row],[BEE1]:[Column3]])-Table134_13[[#This Row],[Discard]]</f>
        <v>0</v>
      </c>
      <c r="O141" s="5">
        <f>RANK(Table134_13[[#This Row],[Total2]],Table134_13[Total2])</f>
        <v>18</v>
      </c>
    </row>
    <row r="142" spans="10:15">
      <c r="J142" s="3">
        <f>IF(COUNT(Table134_13[[#This Row],[BEE1]:[Column4]])&gt;1,MIN(Table134_13[[#This Row],[BEE1]:[Column2]]),0)</f>
        <v>0</v>
      </c>
      <c r="K14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2" s="2" t="str">
        <f>IF(Table134_13[[#This Row],[Total]]&lt;&gt;"",RANK(Table134_13[[#This Row],[Total]],Table134_13[Total]),"")</f>
        <v/>
      </c>
      <c r="M142" s="5" t="str">
        <f>IF(Table134_13[[#This Row],[Name]]&lt;&gt;"",Table134_13[[#This Row],[Name]],"")</f>
        <v/>
      </c>
      <c r="N142">
        <f>SUM(Table134_13[[#This Row],[BEE1]:[Column3]])-Table134_13[[#This Row],[Discard]]</f>
        <v>0</v>
      </c>
      <c r="O142" s="5">
        <f>RANK(Table134_13[[#This Row],[Total2]],Table134_13[Total2])</f>
        <v>18</v>
      </c>
    </row>
    <row r="143" spans="10:15">
      <c r="J143" s="3">
        <f>IF(COUNT(Table134_13[[#This Row],[BEE1]:[Column4]])&gt;1,MIN(Table134_13[[#This Row],[BEE1]:[Column2]]),0)</f>
        <v>0</v>
      </c>
      <c r="K14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3" s="2" t="str">
        <f>IF(Table134_13[[#This Row],[Total]]&lt;&gt;"",RANK(Table134_13[[#This Row],[Total]],Table134_13[Total]),"")</f>
        <v/>
      </c>
      <c r="M143" s="5" t="str">
        <f>IF(Table134_13[[#This Row],[Name]]&lt;&gt;"",Table134_13[[#This Row],[Name]],"")</f>
        <v/>
      </c>
      <c r="N143">
        <f>SUM(Table134_13[[#This Row],[BEE1]:[Column3]])-Table134_13[[#This Row],[Discard]]</f>
        <v>0</v>
      </c>
      <c r="O143" s="5">
        <f>RANK(Table134_13[[#This Row],[Total2]],Table134_13[Total2])</f>
        <v>18</v>
      </c>
    </row>
    <row r="144" spans="10:15">
      <c r="J144" s="3">
        <f>IF(COUNT(Table134_13[[#This Row],[BEE1]:[Column4]])&gt;1,MIN(Table134_13[[#This Row],[BEE1]:[Column2]]),0)</f>
        <v>0</v>
      </c>
      <c r="K14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4" s="2" t="str">
        <f>IF(Table134_13[[#This Row],[Total]]&lt;&gt;"",RANK(Table134_13[[#This Row],[Total]],Table134_13[Total]),"")</f>
        <v/>
      </c>
      <c r="M144" s="5" t="str">
        <f>IF(Table134_13[[#This Row],[Name]]&lt;&gt;"",Table134_13[[#This Row],[Name]],"")</f>
        <v/>
      </c>
      <c r="N144">
        <f>SUM(Table134_13[[#This Row],[BEE1]:[Column3]])-Table134_13[[#This Row],[Discard]]</f>
        <v>0</v>
      </c>
      <c r="O144" s="5">
        <f>RANK(Table134_13[[#This Row],[Total2]],Table134_13[Total2])</f>
        <v>18</v>
      </c>
    </row>
    <row r="145" spans="10:15">
      <c r="J145" s="3">
        <f>IF(COUNT(Table134_13[[#This Row],[BEE1]:[Column4]])&gt;1,MIN(Table134_13[[#This Row],[BEE1]:[Column2]]),0)</f>
        <v>0</v>
      </c>
      <c r="K14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5" s="2" t="str">
        <f>IF(Table134_13[[#This Row],[Total]]&lt;&gt;"",RANK(Table134_13[[#This Row],[Total]],Table134_13[Total]),"")</f>
        <v/>
      </c>
      <c r="M145" s="5" t="str">
        <f>IF(Table134_13[[#This Row],[Name]]&lt;&gt;"",Table134_13[[#This Row],[Name]],"")</f>
        <v/>
      </c>
      <c r="N145">
        <f>SUM(Table134_13[[#This Row],[BEE1]:[Column3]])-Table134_13[[#This Row],[Discard]]</f>
        <v>0</v>
      </c>
      <c r="O145" s="5">
        <f>RANK(Table134_13[[#This Row],[Total2]],Table134_13[Total2])</f>
        <v>18</v>
      </c>
    </row>
    <row r="146" spans="10:15">
      <c r="J146" s="3">
        <f>IF(COUNT(Table134_13[[#This Row],[BEE1]:[Column4]])&gt;1,MIN(Table134_13[[#This Row],[BEE1]:[Column2]]),0)</f>
        <v>0</v>
      </c>
      <c r="K14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6" s="2" t="str">
        <f>IF(Table134_13[[#This Row],[Total]]&lt;&gt;"",RANK(Table134_13[[#This Row],[Total]],Table134_13[Total]),"")</f>
        <v/>
      </c>
      <c r="M146" s="5" t="str">
        <f>IF(Table134_13[[#This Row],[Name]]&lt;&gt;"",Table134_13[[#This Row],[Name]],"")</f>
        <v/>
      </c>
      <c r="N146">
        <f>SUM(Table134_13[[#This Row],[BEE1]:[Column3]])-Table134_13[[#This Row],[Discard]]</f>
        <v>0</v>
      </c>
      <c r="O146" s="5">
        <f>RANK(Table134_13[[#This Row],[Total2]],Table134_13[Total2])</f>
        <v>18</v>
      </c>
    </row>
    <row r="147" spans="10:15">
      <c r="J147" s="3">
        <f>IF(COUNT(Table134_13[[#This Row],[BEE1]:[Column4]])&gt;1,MIN(Table134_13[[#This Row],[BEE1]:[Column2]]),0)</f>
        <v>0</v>
      </c>
      <c r="K14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7" s="2" t="str">
        <f>IF(Table134_13[[#This Row],[Total]]&lt;&gt;"",RANK(Table134_13[[#This Row],[Total]],Table134_13[Total]),"")</f>
        <v/>
      </c>
      <c r="M147" s="5" t="str">
        <f>IF(Table134_13[[#This Row],[Name]]&lt;&gt;"",Table134_13[[#This Row],[Name]],"")</f>
        <v/>
      </c>
      <c r="N147">
        <f>SUM(Table134_13[[#This Row],[BEE1]:[Column3]])-Table134_13[[#This Row],[Discard]]</f>
        <v>0</v>
      </c>
      <c r="O147" s="5">
        <f>RANK(Table134_13[[#This Row],[Total2]],Table134_13[Total2])</f>
        <v>18</v>
      </c>
    </row>
    <row r="148" spans="10:15">
      <c r="J148" s="3">
        <f>IF(COUNT(Table134_13[[#This Row],[BEE1]:[Column4]])&gt;1,MIN(Table134_13[[#This Row],[BEE1]:[Column2]]),0)</f>
        <v>0</v>
      </c>
      <c r="K14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8" s="2" t="str">
        <f>IF(Table134_13[[#This Row],[Total]]&lt;&gt;"",RANK(Table134_13[[#This Row],[Total]],Table134_13[Total]),"")</f>
        <v/>
      </c>
      <c r="M148" s="5" t="str">
        <f>IF(Table134_13[[#This Row],[Name]]&lt;&gt;"",Table134_13[[#This Row],[Name]],"")</f>
        <v/>
      </c>
      <c r="N148">
        <f>SUM(Table134_13[[#This Row],[BEE1]:[Column3]])-Table134_13[[#This Row],[Discard]]</f>
        <v>0</v>
      </c>
      <c r="O148" s="5">
        <f>RANK(Table134_13[[#This Row],[Total2]],Table134_13[Total2])</f>
        <v>18</v>
      </c>
    </row>
    <row r="149" spans="10:15">
      <c r="J149" s="3">
        <f>IF(COUNT(Table134_13[[#This Row],[BEE1]:[Column4]])&gt;1,MIN(Table134_13[[#This Row],[BEE1]:[Column2]]),0)</f>
        <v>0</v>
      </c>
      <c r="K14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49" s="2" t="str">
        <f>IF(Table134_13[[#This Row],[Total]]&lt;&gt;"",RANK(Table134_13[[#This Row],[Total]],Table134_13[Total]),"")</f>
        <v/>
      </c>
      <c r="M149" s="5" t="str">
        <f>IF(Table134_13[[#This Row],[Name]]&lt;&gt;"",Table134_13[[#This Row],[Name]],"")</f>
        <v/>
      </c>
      <c r="N149">
        <f>SUM(Table134_13[[#This Row],[BEE1]:[Column3]])-Table134_13[[#This Row],[Discard]]</f>
        <v>0</v>
      </c>
      <c r="O149" s="5">
        <f>RANK(Table134_13[[#This Row],[Total2]],Table134_13[Total2])</f>
        <v>18</v>
      </c>
    </row>
    <row r="150" spans="10:15">
      <c r="J150" s="3">
        <f>IF(COUNT(Table134_13[[#This Row],[BEE1]:[Column4]])&gt;1,MIN(Table134_13[[#This Row],[BEE1]:[Column2]]),0)</f>
        <v>0</v>
      </c>
      <c r="K15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0" s="2" t="str">
        <f>IF(Table134_13[[#This Row],[Total]]&lt;&gt;"",RANK(Table134_13[[#This Row],[Total]],Table134_13[Total]),"")</f>
        <v/>
      </c>
      <c r="M150" s="5" t="str">
        <f>IF(Table134_13[[#This Row],[Name]]&lt;&gt;"",Table134_13[[#This Row],[Name]],"")</f>
        <v/>
      </c>
      <c r="N150">
        <f>SUM(Table134_13[[#This Row],[BEE1]:[Column3]])-Table134_13[[#This Row],[Discard]]</f>
        <v>0</v>
      </c>
      <c r="O150" s="5">
        <f>RANK(Table134_13[[#This Row],[Total2]],Table134_13[Total2])</f>
        <v>18</v>
      </c>
    </row>
    <row r="151" spans="10:15">
      <c r="J151" s="3">
        <f>IF(COUNT(Table134_13[[#This Row],[BEE1]:[Column4]])&gt;1,MIN(Table134_13[[#This Row],[BEE1]:[Column2]]),0)</f>
        <v>0</v>
      </c>
      <c r="K15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1" s="2" t="str">
        <f>IF(Table134_13[[#This Row],[Total]]&lt;&gt;"",RANK(Table134_13[[#This Row],[Total]],Table134_13[Total]),"")</f>
        <v/>
      </c>
      <c r="M151" s="5" t="str">
        <f>IF(Table134_13[[#This Row],[Name]]&lt;&gt;"",Table134_13[[#This Row],[Name]],"")</f>
        <v/>
      </c>
      <c r="N151">
        <f>SUM(Table134_13[[#This Row],[BEE1]:[Column3]])-Table134_13[[#This Row],[Discard]]</f>
        <v>0</v>
      </c>
      <c r="O151" s="5">
        <f>RANK(Table134_13[[#This Row],[Total2]],Table134_13[Total2])</f>
        <v>18</v>
      </c>
    </row>
    <row r="152" spans="10:15">
      <c r="J152" s="3">
        <f>IF(COUNT(Table134_13[[#This Row],[BEE1]:[Column4]])&gt;1,MIN(Table134_13[[#This Row],[BEE1]:[Column2]]),0)</f>
        <v>0</v>
      </c>
      <c r="K15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2" s="2" t="str">
        <f>IF(Table134_13[[#This Row],[Total]]&lt;&gt;"",RANK(Table134_13[[#This Row],[Total]],Table134_13[Total]),"")</f>
        <v/>
      </c>
      <c r="M152" s="5" t="str">
        <f>IF(Table134_13[[#This Row],[Name]]&lt;&gt;"",Table134_13[[#This Row],[Name]],"")</f>
        <v/>
      </c>
      <c r="N152">
        <f>SUM(Table134_13[[#This Row],[BEE1]:[Column3]])-Table134_13[[#This Row],[Discard]]</f>
        <v>0</v>
      </c>
      <c r="O152" s="5">
        <f>RANK(Table134_13[[#This Row],[Total2]],Table134_13[Total2])</f>
        <v>18</v>
      </c>
    </row>
    <row r="153" spans="10:15">
      <c r="J153" s="3">
        <f>IF(COUNT(Table134_13[[#This Row],[BEE1]:[Column4]])&gt;1,MIN(Table134_13[[#This Row],[BEE1]:[Column2]]),0)</f>
        <v>0</v>
      </c>
      <c r="K15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3" s="2" t="str">
        <f>IF(Table134_13[[#This Row],[Total]]&lt;&gt;"",RANK(Table134_13[[#This Row],[Total]],Table134_13[Total]),"")</f>
        <v/>
      </c>
      <c r="M153" s="5" t="str">
        <f>IF(Table134_13[[#This Row],[Name]]&lt;&gt;"",Table134_13[[#This Row],[Name]],"")</f>
        <v/>
      </c>
      <c r="N153">
        <f>SUM(Table134_13[[#This Row],[BEE1]:[Column3]])-Table134_13[[#This Row],[Discard]]</f>
        <v>0</v>
      </c>
      <c r="O153" s="5">
        <f>RANK(Table134_13[[#This Row],[Total2]],Table134_13[Total2])</f>
        <v>18</v>
      </c>
    </row>
    <row r="154" spans="10:15">
      <c r="J154" s="3">
        <f>IF(COUNT(Table134_13[[#This Row],[BEE1]:[Column4]])&gt;1,MIN(Table134_13[[#This Row],[BEE1]:[Column2]]),0)</f>
        <v>0</v>
      </c>
      <c r="K15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4" s="2" t="str">
        <f>IF(Table134_13[[#This Row],[Total]]&lt;&gt;"",RANK(Table134_13[[#This Row],[Total]],Table134_13[Total]),"")</f>
        <v/>
      </c>
      <c r="M154" s="5" t="str">
        <f>IF(Table134_13[[#This Row],[Name]]&lt;&gt;"",Table134_13[[#This Row],[Name]],"")</f>
        <v/>
      </c>
      <c r="N154">
        <f>SUM(Table134_13[[#This Row],[BEE1]:[Column3]])-Table134_13[[#This Row],[Discard]]</f>
        <v>0</v>
      </c>
      <c r="O154" s="5">
        <f>RANK(Table134_13[[#This Row],[Total2]],Table134_13[Total2])</f>
        <v>18</v>
      </c>
    </row>
    <row r="155" spans="10:15">
      <c r="J155" s="3">
        <f>IF(COUNT(Table134_13[[#This Row],[BEE1]:[Column4]])&gt;1,MIN(Table134_13[[#This Row],[BEE1]:[Column2]]),0)</f>
        <v>0</v>
      </c>
      <c r="K15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5" s="2" t="str">
        <f>IF(Table134_13[[#This Row],[Total]]&lt;&gt;"",RANK(Table134_13[[#This Row],[Total]],Table134_13[Total]),"")</f>
        <v/>
      </c>
      <c r="M155" s="5" t="str">
        <f>IF(Table134_13[[#This Row],[Name]]&lt;&gt;"",Table134_13[[#This Row],[Name]],"")</f>
        <v/>
      </c>
      <c r="N155">
        <f>SUM(Table134_13[[#This Row],[BEE1]:[Column3]])-Table134_13[[#This Row],[Discard]]</f>
        <v>0</v>
      </c>
      <c r="O155" s="5">
        <f>RANK(Table134_13[[#This Row],[Total2]],Table134_13[Total2])</f>
        <v>18</v>
      </c>
    </row>
    <row r="156" spans="10:15">
      <c r="J156" s="3">
        <f>IF(COUNT(Table134_13[[#This Row],[BEE1]:[Column4]])&gt;1,MIN(Table134_13[[#This Row],[BEE1]:[Column2]]),0)</f>
        <v>0</v>
      </c>
      <c r="K15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6" s="2" t="str">
        <f>IF(Table134_13[[#This Row],[Total]]&lt;&gt;"",RANK(Table134_13[[#This Row],[Total]],Table134_13[Total]),"")</f>
        <v/>
      </c>
      <c r="M156" s="5" t="str">
        <f>IF(Table134_13[[#This Row],[Name]]&lt;&gt;"",Table134_13[[#This Row],[Name]],"")</f>
        <v/>
      </c>
      <c r="N156">
        <f>SUM(Table134_13[[#This Row],[BEE1]:[Column3]])-Table134_13[[#This Row],[Discard]]</f>
        <v>0</v>
      </c>
      <c r="O156" s="5">
        <f>RANK(Table134_13[[#This Row],[Total2]],Table134_13[Total2])</f>
        <v>18</v>
      </c>
    </row>
    <row r="157" spans="10:15">
      <c r="J157" s="3">
        <f>IF(COUNT(Table134_13[[#This Row],[BEE1]:[Column4]])&gt;1,MIN(Table134_13[[#This Row],[BEE1]:[Column2]]),0)</f>
        <v>0</v>
      </c>
      <c r="K15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7" s="2" t="str">
        <f>IF(Table134_13[[#This Row],[Total]]&lt;&gt;"",RANK(Table134_13[[#This Row],[Total]],Table134_13[Total]),"")</f>
        <v/>
      </c>
      <c r="M157" s="5" t="str">
        <f>IF(Table134_13[[#This Row],[Name]]&lt;&gt;"",Table134_13[[#This Row],[Name]],"")</f>
        <v/>
      </c>
      <c r="N157">
        <f>SUM(Table134_13[[#This Row],[BEE1]:[Column3]])-Table134_13[[#This Row],[Discard]]</f>
        <v>0</v>
      </c>
      <c r="O157" s="5">
        <f>RANK(Table134_13[[#This Row],[Total2]],Table134_13[Total2])</f>
        <v>18</v>
      </c>
    </row>
    <row r="158" spans="10:15">
      <c r="J158" s="3">
        <f>IF(COUNT(Table134_13[[#This Row],[BEE1]:[Column4]])&gt;1,MIN(Table134_13[[#This Row],[BEE1]:[Column2]]),0)</f>
        <v>0</v>
      </c>
      <c r="K15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8" s="2" t="str">
        <f>IF(Table134_13[[#This Row],[Total]]&lt;&gt;"",RANK(Table134_13[[#This Row],[Total]],Table134_13[Total]),"")</f>
        <v/>
      </c>
      <c r="M158" s="5" t="str">
        <f>IF(Table134_13[[#This Row],[Name]]&lt;&gt;"",Table134_13[[#This Row],[Name]],"")</f>
        <v/>
      </c>
      <c r="N158">
        <f>SUM(Table134_13[[#This Row],[BEE1]:[Column3]])-Table134_13[[#This Row],[Discard]]</f>
        <v>0</v>
      </c>
      <c r="O158" s="5">
        <f>RANK(Table134_13[[#This Row],[Total2]],Table134_13[Total2])</f>
        <v>18</v>
      </c>
    </row>
    <row r="159" spans="10:15">
      <c r="J159" s="3">
        <f>IF(COUNT(Table134_13[[#This Row],[BEE1]:[Column4]])&gt;1,MIN(Table134_13[[#This Row],[BEE1]:[Column2]]),0)</f>
        <v>0</v>
      </c>
      <c r="K15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59" s="2" t="str">
        <f>IF(Table134_13[[#This Row],[Total]]&lt;&gt;"",RANK(Table134_13[[#This Row],[Total]],Table134_13[Total]),"")</f>
        <v/>
      </c>
      <c r="M159" s="5" t="str">
        <f>IF(Table134_13[[#This Row],[Name]]&lt;&gt;"",Table134_13[[#This Row],[Name]],"")</f>
        <v/>
      </c>
      <c r="N159">
        <f>SUM(Table134_13[[#This Row],[BEE1]:[Column3]])-Table134_13[[#This Row],[Discard]]</f>
        <v>0</v>
      </c>
      <c r="O159" s="5">
        <f>RANK(Table134_13[[#This Row],[Total2]],Table134_13[Total2])</f>
        <v>18</v>
      </c>
    </row>
    <row r="160" spans="10:15">
      <c r="J160" s="3">
        <f>IF(COUNT(Table134_13[[#This Row],[BEE1]:[Column4]])&gt;1,MIN(Table134_13[[#This Row],[BEE1]:[Column2]]),0)</f>
        <v>0</v>
      </c>
      <c r="K16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0" s="2" t="str">
        <f>IF(Table134_13[[#This Row],[Total]]&lt;&gt;"",RANK(Table134_13[[#This Row],[Total]],Table134_13[Total]),"")</f>
        <v/>
      </c>
      <c r="M160" s="5" t="str">
        <f>IF(Table134_13[[#This Row],[Name]]&lt;&gt;"",Table134_13[[#This Row],[Name]],"")</f>
        <v/>
      </c>
      <c r="N160">
        <f>SUM(Table134_13[[#This Row],[BEE1]:[Column3]])-Table134_13[[#This Row],[Discard]]</f>
        <v>0</v>
      </c>
      <c r="O160" s="5">
        <f>RANK(Table134_13[[#This Row],[Total2]],Table134_13[Total2])</f>
        <v>18</v>
      </c>
    </row>
    <row r="161" spans="10:15">
      <c r="J161" s="3">
        <f>IF(COUNT(Table134_13[[#This Row],[BEE1]:[Column4]])&gt;1,MIN(Table134_13[[#This Row],[BEE1]:[Column2]]),0)</f>
        <v>0</v>
      </c>
      <c r="K16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1" s="2" t="str">
        <f>IF(Table134_13[[#This Row],[Total]]&lt;&gt;"",RANK(Table134_13[[#This Row],[Total]],Table134_13[Total]),"")</f>
        <v/>
      </c>
      <c r="M161" s="5" t="str">
        <f>IF(Table134_13[[#This Row],[Name]]&lt;&gt;"",Table134_13[[#This Row],[Name]],"")</f>
        <v/>
      </c>
      <c r="N161">
        <f>SUM(Table134_13[[#This Row],[BEE1]:[Column3]])-Table134_13[[#This Row],[Discard]]</f>
        <v>0</v>
      </c>
      <c r="O161" s="5">
        <f>RANK(Table134_13[[#This Row],[Total2]],Table134_13[Total2])</f>
        <v>18</v>
      </c>
    </row>
    <row r="162" spans="10:15">
      <c r="J162" s="3">
        <f>IF(COUNT(Table134_13[[#This Row],[BEE1]:[Column4]])&gt;1,MIN(Table134_13[[#This Row],[BEE1]:[Column2]]),0)</f>
        <v>0</v>
      </c>
      <c r="K16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2" s="2" t="str">
        <f>IF(Table134_13[[#This Row],[Total]]&lt;&gt;"",RANK(Table134_13[[#This Row],[Total]],Table134_13[Total]),"")</f>
        <v/>
      </c>
      <c r="M162" s="5" t="str">
        <f>IF(Table134_13[[#This Row],[Name]]&lt;&gt;"",Table134_13[[#This Row],[Name]],"")</f>
        <v/>
      </c>
      <c r="N162">
        <f>SUM(Table134_13[[#This Row],[BEE1]:[Column3]])-Table134_13[[#This Row],[Discard]]</f>
        <v>0</v>
      </c>
      <c r="O162" s="5">
        <f>RANK(Table134_13[[#This Row],[Total2]],Table134_13[Total2])</f>
        <v>18</v>
      </c>
    </row>
    <row r="163" spans="10:15">
      <c r="J163" s="3">
        <f>IF(COUNT(Table134_13[[#This Row],[BEE1]:[Column4]])&gt;1,MIN(Table134_13[[#This Row],[BEE1]:[Column2]]),0)</f>
        <v>0</v>
      </c>
      <c r="K16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3" s="2" t="str">
        <f>IF(Table134_13[[#This Row],[Total]]&lt;&gt;"",RANK(Table134_13[[#This Row],[Total]],Table134_13[Total]),"")</f>
        <v/>
      </c>
      <c r="M163" s="5" t="str">
        <f>IF(Table134_13[[#This Row],[Name]]&lt;&gt;"",Table134_13[[#This Row],[Name]],"")</f>
        <v/>
      </c>
      <c r="N163">
        <f>SUM(Table134_13[[#This Row],[BEE1]:[Column3]])-Table134_13[[#This Row],[Discard]]</f>
        <v>0</v>
      </c>
      <c r="O163" s="5">
        <f>RANK(Table134_13[[#This Row],[Total2]],Table134_13[Total2])</f>
        <v>18</v>
      </c>
    </row>
    <row r="164" spans="10:15">
      <c r="J164" s="3">
        <f>IF(COUNT(Table134_13[[#This Row],[BEE1]:[Column4]])&gt;1,MIN(Table134_13[[#This Row],[BEE1]:[Column2]]),0)</f>
        <v>0</v>
      </c>
      <c r="K16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4" s="2" t="str">
        <f>IF(Table134_13[[#This Row],[Total]]&lt;&gt;"",RANK(Table134_13[[#This Row],[Total]],Table134_13[Total]),"")</f>
        <v/>
      </c>
      <c r="M164" s="5" t="str">
        <f>IF(Table134_13[[#This Row],[Name]]&lt;&gt;"",Table134_13[[#This Row],[Name]],"")</f>
        <v/>
      </c>
      <c r="N164">
        <f>SUM(Table134_13[[#This Row],[BEE1]:[Column3]])-Table134_13[[#This Row],[Discard]]</f>
        <v>0</v>
      </c>
      <c r="O164" s="5">
        <f>RANK(Table134_13[[#This Row],[Total2]],Table134_13[Total2])</f>
        <v>18</v>
      </c>
    </row>
    <row r="165" spans="10:15">
      <c r="J165" s="3">
        <f>IF(COUNT(Table134_13[[#This Row],[BEE1]:[Column4]])&gt;1,MIN(Table134_13[[#This Row],[BEE1]:[Column2]]),0)</f>
        <v>0</v>
      </c>
      <c r="K16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5" s="2" t="str">
        <f>IF(Table134_13[[#This Row],[Total]]&lt;&gt;"",RANK(Table134_13[[#This Row],[Total]],Table134_13[Total]),"")</f>
        <v/>
      </c>
      <c r="M165" s="5" t="str">
        <f>IF(Table134_13[[#This Row],[Name]]&lt;&gt;"",Table134_13[[#This Row],[Name]],"")</f>
        <v/>
      </c>
      <c r="N165">
        <f>SUM(Table134_13[[#This Row],[BEE1]:[Column3]])-Table134_13[[#This Row],[Discard]]</f>
        <v>0</v>
      </c>
      <c r="O165" s="5">
        <f>RANK(Table134_13[[#This Row],[Total2]],Table134_13[Total2])</f>
        <v>18</v>
      </c>
    </row>
    <row r="166" spans="10:15">
      <c r="J166" s="3">
        <f>IF(COUNT(Table134_13[[#This Row],[BEE1]:[Column4]])&gt;1,MIN(Table134_13[[#This Row],[BEE1]:[Column2]]),0)</f>
        <v>0</v>
      </c>
      <c r="K16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6" s="2" t="str">
        <f>IF(Table134_13[[#This Row],[Total]]&lt;&gt;"",RANK(Table134_13[[#This Row],[Total]],Table134_13[Total]),"")</f>
        <v/>
      </c>
      <c r="M166" s="5" t="str">
        <f>IF(Table134_13[[#This Row],[Name]]&lt;&gt;"",Table134_13[[#This Row],[Name]],"")</f>
        <v/>
      </c>
      <c r="N166">
        <f>SUM(Table134_13[[#This Row],[BEE1]:[Column3]])-Table134_13[[#This Row],[Discard]]</f>
        <v>0</v>
      </c>
      <c r="O166" s="5">
        <f>RANK(Table134_13[[#This Row],[Total2]],Table134_13[Total2])</f>
        <v>18</v>
      </c>
    </row>
    <row r="167" spans="10:15">
      <c r="J167" s="3">
        <f>IF(COUNT(Table134_13[[#This Row],[BEE1]:[Column4]])&gt;1,MIN(Table134_13[[#This Row],[BEE1]:[Column2]]),0)</f>
        <v>0</v>
      </c>
      <c r="K16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7" s="2" t="str">
        <f>IF(Table134_13[[#This Row],[Total]]&lt;&gt;"",RANK(Table134_13[[#This Row],[Total]],Table134_13[Total]),"")</f>
        <v/>
      </c>
      <c r="M167" s="5" t="str">
        <f>IF(Table134_13[[#This Row],[Name]]&lt;&gt;"",Table134_13[[#This Row],[Name]],"")</f>
        <v/>
      </c>
      <c r="N167">
        <f>SUM(Table134_13[[#This Row],[BEE1]:[Column3]])-Table134_13[[#This Row],[Discard]]</f>
        <v>0</v>
      </c>
      <c r="O167" s="5">
        <f>RANK(Table134_13[[#This Row],[Total2]],Table134_13[Total2])</f>
        <v>18</v>
      </c>
    </row>
    <row r="168" spans="10:15">
      <c r="J168" s="3">
        <f>IF(COUNT(Table134_13[[#This Row],[BEE1]:[Column4]])&gt;1,MIN(Table134_13[[#This Row],[BEE1]:[Column2]]),0)</f>
        <v>0</v>
      </c>
      <c r="K16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8" s="2" t="str">
        <f>IF(Table134_13[[#This Row],[Total]]&lt;&gt;"",RANK(Table134_13[[#This Row],[Total]],Table134_13[Total]),"")</f>
        <v/>
      </c>
      <c r="M168" s="5" t="str">
        <f>IF(Table134_13[[#This Row],[Name]]&lt;&gt;"",Table134_13[[#This Row],[Name]],"")</f>
        <v/>
      </c>
      <c r="N168">
        <f>SUM(Table134_13[[#This Row],[BEE1]:[Column3]])-Table134_13[[#This Row],[Discard]]</f>
        <v>0</v>
      </c>
      <c r="O168" s="5">
        <f>RANK(Table134_13[[#This Row],[Total2]],Table134_13[Total2])</f>
        <v>18</v>
      </c>
    </row>
    <row r="169" spans="10:15">
      <c r="J169" s="3">
        <f>IF(COUNT(Table134_13[[#This Row],[BEE1]:[Column4]])&gt;1,MIN(Table134_13[[#This Row],[BEE1]:[Column2]]),0)</f>
        <v>0</v>
      </c>
      <c r="K16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69" s="2" t="str">
        <f>IF(Table134_13[[#This Row],[Total]]&lt;&gt;"",RANK(Table134_13[[#This Row],[Total]],Table134_13[Total]),"")</f>
        <v/>
      </c>
      <c r="M169" s="5" t="str">
        <f>IF(Table134_13[[#This Row],[Name]]&lt;&gt;"",Table134_13[[#This Row],[Name]],"")</f>
        <v/>
      </c>
      <c r="N169">
        <f>SUM(Table134_13[[#This Row],[BEE1]:[Column3]])-Table134_13[[#This Row],[Discard]]</f>
        <v>0</v>
      </c>
      <c r="O169" s="5">
        <f>RANK(Table134_13[[#This Row],[Total2]],Table134_13[Total2])</f>
        <v>18</v>
      </c>
    </row>
    <row r="170" spans="10:15">
      <c r="J170" s="3">
        <f>IF(COUNT(Table134_13[[#This Row],[BEE1]:[Column4]])&gt;1,MIN(Table134_13[[#This Row],[BEE1]:[Column2]]),0)</f>
        <v>0</v>
      </c>
      <c r="K17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0" s="2" t="str">
        <f>IF(Table134_13[[#This Row],[Total]]&lt;&gt;"",RANK(Table134_13[[#This Row],[Total]],Table134_13[Total]),"")</f>
        <v/>
      </c>
      <c r="M170" s="5" t="str">
        <f>IF(Table134_13[[#This Row],[Name]]&lt;&gt;"",Table134_13[[#This Row],[Name]],"")</f>
        <v/>
      </c>
      <c r="N170">
        <f>SUM(Table134_13[[#This Row],[BEE1]:[Column3]])-Table134_13[[#This Row],[Discard]]</f>
        <v>0</v>
      </c>
      <c r="O170" s="5">
        <f>RANK(Table134_13[[#This Row],[Total2]],Table134_13[Total2])</f>
        <v>18</v>
      </c>
    </row>
    <row r="171" spans="10:15">
      <c r="J171" s="3">
        <f>IF(COUNT(Table134_13[[#This Row],[BEE1]:[Column4]])&gt;1,MIN(Table134_13[[#This Row],[BEE1]:[Column2]]),0)</f>
        <v>0</v>
      </c>
      <c r="K17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1" s="2" t="str">
        <f>IF(Table134_13[[#This Row],[Total]]&lt;&gt;"",RANK(Table134_13[[#This Row],[Total]],Table134_13[Total]),"")</f>
        <v/>
      </c>
      <c r="M171" s="5" t="str">
        <f>IF(Table134_13[[#This Row],[Name]]&lt;&gt;"",Table134_13[[#This Row],[Name]],"")</f>
        <v/>
      </c>
      <c r="N171">
        <f>SUM(Table134_13[[#This Row],[BEE1]:[Column3]])-Table134_13[[#This Row],[Discard]]</f>
        <v>0</v>
      </c>
      <c r="O171" s="5">
        <f>RANK(Table134_13[[#This Row],[Total2]],Table134_13[Total2])</f>
        <v>18</v>
      </c>
    </row>
    <row r="172" spans="10:15">
      <c r="J172" s="3">
        <f>IF(COUNT(Table134_13[[#This Row],[BEE1]:[Column4]])&gt;1,MIN(Table134_13[[#This Row],[BEE1]:[Column2]]),0)</f>
        <v>0</v>
      </c>
      <c r="K17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2" s="2" t="str">
        <f>IF(Table134_13[[#This Row],[Total]]&lt;&gt;"",RANK(Table134_13[[#This Row],[Total]],Table134_13[Total]),"")</f>
        <v/>
      </c>
      <c r="M172" s="5" t="str">
        <f>IF(Table134_13[[#This Row],[Name]]&lt;&gt;"",Table134_13[[#This Row],[Name]],"")</f>
        <v/>
      </c>
      <c r="N172">
        <f>SUM(Table134_13[[#This Row],[BEE1]:[Column3]])-Table134_13[[#This Row],[Discard]]</f>
        <v>0</v>
      </c>
      <c r="O172" s="5">
        <f>RANK(Table134_13[[#This Row],[Total2]],Table134_13[Total2])</f>
        <v>18</v>
      </c>
    </row>
    <row r="173" spans="10:15">
      <c r="J173" s="3">
        <f>IF(COUNT(Table134_13[[#This Row],[BEE1]:[Column4]])&gt;1,MIN(Table134_13[[#This Row],[BEE1]:[Column2]]),0)</f>
        <v>0</v>
      </c>
      <c r="K17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3" s="2" t="str">
        <f>IF(Table134_13[[#This Row],[Total]]&lt;&gt;"",RANK(Table134_13[[#This Row],[Total]],Table134_13[Total]),"")</f>
        <v/>
      </c>
      <c r="M173" s="5" t="str">
        <f>IF(Table134_13[[#This Row],[Name]]&lt;&gt;"",Table134_13[[#This Row],[Name]],"")</f>
        <v/>
      </c>
      <c r="N173">
        <f>SUM(Table134_13[[#This Row],[BEE1]:[Column3]])-Table134_13[[#This Row],[Discard]]</f>
        <v>0</v>
      </c>
      <c r="O173" s="5">
        <f>RANK(Table134_13[[#This Row],[Total2]],Table134_13[Total2])</f>
        <v>18</v>
      </c>
    </row>
    <row r="174" spans="10:15">
      <c r="J174" s="3">
        <f>IF(COUNT(Table134_13[[#This Row],[BEE1]:[Column4]])&gt;1,MIN(Table134_13[[#This Row],[BEE1]:[Column2]]),0)</f>
        <v>0</v>
      </c>
      <c r="K17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4" s="2" t="str">
        <f>IF(Table134_13[[#This Row],[Total]]&lt;&gt;"",RANK(Table134_13[[#This Row],[Total]],Table134_13[Total]),"")</f>
        <v/>
      </c>
      <c r="M174" s="5" t="str">
        <f>IF(Table134_13[[#This Row],[Name]]&lt;&gt;"",Table134_13[[#This Row],[Name]],"")</f>
        <v/>
      </c>
      <c r="N174">
        <f>SUM(Table134_13[[#This Row],[BEE1]:[Column3]])-Table134_13[[#This Row],[Discard]]</f>
        <v>0</v>
      </c>
      <c r="O174" s="5">
        <f>RANK(Table134_13[[#This Row],[Total2]],Table134_13[Total2])</f>
        <v>18</v>
      </c>
    </row>
    <row r="175" spans="10:15">
      <c r="J175" s="3">
        <f>IF(COUNT(Table134_13[[#This Row],[BEE1]:[Column4]])&gt;1,MIN(Table134_13[[#This Row],[BEE1]:[Column2]]),0)</f>
        <v>0</v>
      </c>
      <c r="K17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5" s="2" t="str">
        <f>IF(Table134_13[[#This Row],[Total]]&lt;&gt;"",RANK(Table134_13[[#This Row],[Total]],Table134_13[Total]),"")</f>
        <v/>
      </c>
      <c r="M175" s="5" t="str">
        <f>IF(Table134_13[[#This Row],[Name]]&lt;&gt;"",Table134_13[[#This Row],[Name]],"")</f>
        <v/>
      </c>
      <c r="N175">
        <f>SUM(Table134_13[[#This Row],[BEE1]:[Column3]])-Table134_13[[#This Row],[Discard]]</f>
        <v>0</v>
      </c>
      <c r="O175" s="5">
        <f>RANK(Table134_13[[#This Row],[Total2]],Table134_13[Total2])</f>
        <v>18</v>
      </c>
    </row>
    <row r="176" spans="10:15">
      <c r="J176" s="3">
        <f>IF(COUNT(Table134_13[[#This Row],[BEE1]:[Column4]])&gt;1,MIN(Table134_13[[#This Row],[BEE1]:[Column2]]),0)</f>
        <v>0</v>
      </c>
      <c r="K17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6" s="2" t="str">
        <f>IF(Table134_13[[#This Row],[Total]]&lt;&gt;"",RANK(Table134_13[[#This Row],[Total]],Table134_13[Total]),"")</f>
        <v/>
      </c>
      <c r="M176" s="5" t="str">
        <f>IF(Table134_13[[#This Row],[Name]]&lt;&gt;"",Table134_13[[#This Row],[Name]],"")</f>
        <v/>
      </c>
      <c r="N176">
        <f>SUM(Table134_13[[#This Row],[BEE1]:[Column3]])-Table134_13[[#This Row],[Discard]]</f>
        <v>0</v>
      </c>
      <c r="O176" s="5">
        <f>RANK(Table134_13[[#This Row],[Total2]],Table134_13[Total2])</f>
        <v>18</v>
      </c>
    </row>
    <row r="177" spans="10:15">
      <c r="J177" s="3">
        <f>IF(COUNT(Table134_13[[#This Row],[BEE1]:[Column4]])&gt;1,MIN(Table134_13[[#This Row],[BEE1]:[Column2]]),0)</f>
        <v>0</v>
      </c>
      <c r="K17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7" s="2" t="str">
        <f>IF(Table134_13[[#This Row],[Total]]&lt;&gt;"",RANK(Table134_13[[#This Row],[Total]],Table134_13[Total]),"")</f>
        <v/>
      </c>
      <c r="M177" s="5" t="str">
        <f>IF(Table134_13[[#This Row],[Name]]&lt;&gt;"",Table134_13[[#This Row],[Name]],"")</f>
        <v/>
      </c>
      <c r="N177">
        <f>SUM(Table134_13[[#This Row],[BEE1]:[Column3]])-Table134_13[[#This Row],[Discard]]</f>
        <v>0</v>
      </c>
      <c r="O177" s="5">
        <f>RANK(Table134_13[[#This Row],[Total2]],Table134_13[Total2])</f>
        <v>18</v>
      </c>
    </row>
    <row r="178" spans="10:15">
      <c r="J178" s="3">
        <f>IF(COUNT(Table134_13[[#This Row],[BEE1]:[Column4]])&gt;1,MIN(Table134_13[[#This Row],[BEE1]:[Column2]]),0)</f>
        <v>0</v>
      </c>
      <c r="K17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8" s="2" t="str">
        <f>IF(Table134_13[[#This Row],[Total]]&lt;&gt;"",RANK(Table134_13[[#This Row],[Total]],Table134_13[Total]),"")</f>
        <v/>
      </c>
      <c r="M178" s="5" t="str">
        <f>IF(Table134_13[[#This Row],[Name]]&lt;&gt;"",Table134_13[[#This Row],[Name]],"")</f>
        <v/>
      </c>
      <c r="N178">
        <f>SUM(Table134_13[[#This Row],[BEE1]:[Column3]])-Table134_13[[#This Row],[Discard]]</f>
        <v>0</v>
      </c>
      <c r="O178" s="5">
        <f>RANK(Table134_13[[#This Row],[Total2]],Table134_13[Total2])</f>
        <v>18</v>
      </c>
    </row>
    <row r="179" spans="10:15">
      <c r="J179" s="3">
        <f>IF(COUNT(Table134_13[[#This Row],[BEE1]:[Column4]])&gt;1,MIN(Table134_13[[#This Row],[BEE1]:[Column2]]),0)</f>
        <v>0</v>
      </c>
      <c r="K17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79" s="2" t="str">
        <f>IF(Table134_13[[#This Row],[Total]]&lt;&gt;"",RANK(Table134_13[[#This Row],[Total]],Table134_13[Total]),"")</f>
        <v/>
      </c>
      <c r="M179" s="5" t="str">
        <f>IF(Table134_13[[#This Row],[Name]]&lt;&gt;"",Table134_13[[#This Row],[Name]],"")</f>
        <v/>
      </c>
      <c r="N179">
        <f>SUM(Table134_13[[#This Row],[BEE1]:[Column3]])-Table134_13[[#This Row],[Discard]]</f>
        <v>0</v>
      </c>
      <c r="O179" s="5">
        <f>RANK(Table134_13[[#This Row],[Total2]],Table134_13[Total2])</f>
        <v>18</v>
      </c>
    </row>
    <row r="180" spans="10:15">
      <c r="J180" s="3">
        <f>IF(COUNT(Table134_13[[#This Row],[BEE1]:[Column4]])&gt;1,MIN(Table134_13[[#This Row],[BEE1]:[Column2]]),0)</f>
        <v>0</v>
      </c>
      <c r="K18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0" s="2" t="str">
        <f>IF(Table134_13[[#This Row],[Total]]&lt;&gt;"",RANK(Table134_13[[#This Row],[Total]],Table134_13[Total]),"")</f>
        <v/>
      </c>
      <c r="M180" s="5" t="str">
        <f>IF(Table134_13[[#This Row],[Name]]&lt;&gt;"",Table134_13[[#This Row],[Name]],"")</f>
        <v/>
      </c>
      <c r="N180">
        <f>SUM(Table134_13[[#This Row],[BEE1]:[Column3]])-Table134_13[[#This Row],[Discard]]</f>
        <v>0</v>
      </c>
      <c r="O180" s="5">
        <f>RANK(Table134_13[[#This Row],[Total2]],Table134_13[Total2])</f>
        <v>18</v>
      </c>
    </row>
    <row r="181" spans="10:15">
      <c r="J181" s="3">
        <f>IF(COUNT(Table134_13[[#This Row],[BEE1]:[Column4]])&gt;1,MIN(Table134_13[[#This Row],[BEE1]:[Column2]]),0)</f>
        <v>0</v>
      </c>
      <c r="K18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1" s="2" t="str">
        <f>IF(Table134_13[[#This Row],[Total]]&lt;&gt;"",RANK(Table134_13[[#This Row],[Total]],Table134_13[Total]),"")</f>
        <v/>
      </c>
      <c r="M181" s="5" t="str">
        <f>IF(Table134_13[[#This Row],[Name]]&lt;&gt;"",Table134_13[[#This Row],[Name]],"")</f>
        <v/>
      </c>
      <c r="N181">
        <f>SUM(Table134_13[[#This Row],[BEE1]:[Column3]])-Table134_13[[#This Row],[Discard]]</f>
        <v>0</v>
      </c>
      <c r="O181" s="5">
        <f>RANK(Table134_13[[#This Row],[Total2]],Table134_13[Total2])</f>
        <v>18</v>
      </c>
    </row>
    <row r="182" spans="10:15">
      <c r="J182" s="3">
        <f>IF(COUNT(Table134_13[[#This Row],[BEE1]:[Column4]])&gt;1,MIN(Table134_13[[#This Row],[BEE1]:[Column2]]),0)</f>
        <v>0</v>
      </c>
      <c r="K18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2" s="2" t="str">
        <f>IF(Table134_13[[#This Row],[Total]]&lt;&gt;"",RANK(Table134_13[[#This Row],[Total]],Table134_13[Total]),"")</f>
        <v/>
      </c>
      <c r="M182" s="5" t="str">
        <f>IF(Table134_13[[#This Row],[Name]]&lt;&gt;"",Table134_13[[#This Row],[Name]],"")</f>
        <v/>
      </c>
      <c r="N182">
        <f>SUM(Table134_13[[#This Row],[BEE1]:[Column3]])-Table134_13[[#This Row],[Discard]]</f>
        <v>0</v>
      </c>
      <c r="O182" s="5">
        <f>RANK(Table134_13[[#This Row],[Total2]],Table134_13[Total2])</f>
        <v>18</v>
      </c>
    </row>
    <row r="183" spans="10:15">
      <c r="J183" s="3">
        <f>IF(COUNT(Table134_13[[#This Row],[BEE1]:[Column4]])&gt;1,MIN(Table134_13[[#This Row],[BEE1]:[Column2]]),0)</f>
        <v>0</v>
      </c>
      <c r="K18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3" s="2" t="str">
        <f>IF(Table134_13[[#This Row],[Total]]&lt;&gt;"",RANK(Table134_13[[#This Row],[Total]],Table134_13[Total]),"")</f>
        <v/>
      </c>
      <c r="M183" s="5" t="str">
        <f>IF(Table134_13[[#This Row],[Name]]&lt;&gt;"",Table134_13[[#This Row],[Name]],"")</f>
        <v/>
      </c>
      <c r="N183">
        <f>SUM(Table134_13[[#This Row],[BEE1]:[Column3]])-Table134_13[[#This Row],[Discard]]</f>
        <v>0</v>
      </c>
      <c r="O183" s="5">
        <f>RANK(Table134_13[[#This Row],[Total2]],Table134_13[Total2])</f>
        <v>18</v>
      </c>
    </row>
    <row r="184" spans="10:15">
      <c r="J184" s="3">
        <f>IF(COUNT(Table134_13[[#This Row],[BEE1]:[Column4]])&gt;1,MIN(Table134_13[[#This Row],[BEE1]:[Column2]]),0)</f>
        <v>0</v>
      </c>
      <c r="K18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4" s="2" t="str">
        <f>IF(Table134_13[[#This Row],[Total]]&lt;&gt;"",RANK(Table134_13[[#This Row],[Total]],Table134_13[Total]),"")</f>
        <v/>
      </c>
      <c r="M184" s="5" t="str">
        <f>IF(Table134_13[[#This Row],[Name]]&lt;&gt;"",Table134_13[[#This Row],[Name]],"")</f>
        <v/>
      </c>
      <c r="N184">
        <f>SUM(Table134_13[[#This Row],[BEE1]:[Column3]])-Table134_13[[#This Row],[Discard]]</f>
        <v>0</v>
      </c>
      <c r="O184" s="5">
        <f>RANK(Table134_13[[#This Row],[Total2]],Table134_13[Total2])</f>
        <v>18</v>
      </c>
    </row>
    <row r="185" spans="10:15">
      <c r="J185" s="3">
        <f>IF(COUNT(Table134_13[[#This Row],[BEE1]:[Column4]])&gt;1,MIN(Table134_13[[#This Row],[BEE1]:[Column2]]),0)</f>
        <v>0</v>
      </c>
      <c r="K18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5" s="2" t="str">
        <f>IF(Table134_13[[#This Row],[Total]]&lt;&gt;"",RANK(Table134_13[[#This Row],[Total]],Table134_13[Total]),"")</f>
        <v/>
      </c>
      <c r="M185" s="5" t="str">
        <f>IF(Table134_13[[#This Row],[Name]]&lt;&gt;"",Table134_13[[#This Row],[Name]],"")</f>
        <v/>
      </c>
      <c r="N185">
        <f>SUM(Table134_13[[#This Row],[BEE1]:[Column3]])-Table134_13[[#This Row],[Discard]]</f>
        <v>0</v>
      </c>
      <c r="O185" s="5">
        <f>RANK(Table134_13[[#This Row],[Total2]],Table134_13[Total2])</f>
        <v>18</v>
      </c>
    </row>
    <row r="186" spans="10:15">
      <c r="J186" s="3">
        <f>IF(COUNT(Table134_13[[#This Row],[BEE1]:[Column4]])&gt;1,MIN(Table134_13[[#This Row],[BEE1]:[Column2]]),0)</f>
        <v>0</v>
      </c>
      <c r="K18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6" s="2" t="str">
        <f>IF(Table134_13[[#This Row],[Total]]&lt;&gt;"",RANK(Table134_13[[#This Row],[Total]],Table134_13[Total]),"")</f>
        <v/>
      </c>
      <c r="M186" s="5" t="str">
        <f>IF(Table134_13[[#This Row],[Name]]&lt;&gt;"",Table134_13[[#This Row],[Name]],"")</f>
        <v/>
      </c>
      <c r="N186">
        <f>SUM(Table134_13[[#This Row],[BEE1]:[Column3]])-Table134_13[[#This Row],[Discard]]</f>
        <v>0</v>
      </c>
      <c r="O186" s="5">
        <f>RANK(Table134_13[[#This Row],[Total2]],Table134_13[Total2])</f>
        <v>18</v>
      </c>
    </row>
    <row r="187" spans="10:15">
      <c r="J187" s="3">
        <f>IF(COUNT(Table134_13[[#This Row],[BEE1]:[Column4]])&gt;1,MIN(Table134_13[[#This Row],[BEE1]:[Column2]]),0)</f>
        <v>0</v>
      </c>
      <c r="K18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7" s="2" t="str">
        <f>IF(Table134_13[[#This Row],[Total]]&lt;&gt;"",RANK(Table134_13[[#This Row],[Total]],Table134_13[Total]),"")</f>
        <v/>
      </c>
      <c r="M187" s="5" t="str">
        <f>IF(Table134_13[[#This Row],[Name]]&lt;&gt;"",Table134_13[[#This Row],[Name]],"")</f>
        <v/>
      </c>
      <c r="N187">
        <f>SUM(Table134_13[[#This Row],[BEE1]:[Column3]])-Table134_13[[#This Row],[Discard]]</f>
        <v>0</v>
      </c>
      <c r="O187" s="5">
        <f>RANK(Table134_13[[#This Row],[Total2]],Table134_13[Total2])</f>
        <v>18</v>
      </c>
    </row>
    <row r="188" spans="10:15">
      <c r="J188" s="3">
        <f>IF(COUNT(Table134_13[[#This Row],[BEE1]:[Column4]])&gt;1,MIN(Table134_13[[#This Row],[BEE1]:[Column2]]),0)</f>
        <v>0</v>
      </c>
      <c r="K18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8" s="2" t="str">
        <f>IF(Table134_13[[#This Row],[Total]]&lt;&gt;"",RANK(Table134_13[[#This Row],[Total]],Table134_13[Total]),"")</f>
        <v/>
      </c>
      <c r="M188" s="5" t="str">
        <f>IF(Table134_13[[#This Row],[Name]]&lt;&gt;"",Table134_13[[#This Row],[Name]],"")</f>
        <v/>
      </c>
      <c r="N188">
        <f>SUM(Table134_13[[#This Row],[BEE1]:[Column3]])-Table134_13[[#This Row],[Discard]]</f>
        <v>0</v>
      </c>
      <c r="O188" s="5">
        <f>RANK(Table134_13[[#This Row],[Total2]],Table134_13[Total2])</f>
        <v>18</v>
      </c>
    </row>
    <row r="189" spans="10:15">
      <c r="J189" s="3">
        <f>IF(COUNT(Table134_13[[#This Row],[BEE1]:[Column4]])&gt;1,MIN(Table134_13[[#This Row],[BEE1]:[Column2]]),0)</f>
        <v>0</v>
      </c>
      <c r="K18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89" s="2" t="str">
        <f>IF(Table134_13[[#This Row],[Total]]&lt;&gt;"",RANK(Table134_13[[#This Row],[Total]],Table134_13[Total]),"")</f>
        <v/>
      </c>
      <c r="M189" s="5" t="str">
        <f>IF(Table134_13[[#This Row],[Name]]&lt;&gt;"",Table134_13[[#This Row],[Name]],"")</f>
        <v/>
      </c>
      <c r="N189">
        <f>SUM(Table134_13[[#This Row],[BEE1]:[Column3]])-Table134_13[[#This Row],[Discard]]</f>
        <v>0</v>
      </c>
      <c r="O189" s="5">
        <f>RANK(Table134_13[[#This Row],[Total2]],Table134_13[Total2])</f>
        <v>18</v>
      </c>
    </row>
    <row r="190" spans="10:15">
      <c r="J190" s="3">
        <f>IF(COUNT(Table134_13[[#This Row],[BEE1]:[Column4]])&gt;1,MIN(Table134_13[[#This Row],[BEE1]:[Column2]]),0)</f>
        <v>0</v>
      </c>
      <c r="K19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0" s="2" t="str">
        <f>IF(Table134_13[[#This Row],[Total]]&lt;&gt;"",RANK(Table134_13[[#This Row],[Total]],Table134_13[Total]),"")</f>
        <v/>
      </c>
      <c r="M190" s="5" t="str">
        <f>IF(Table134_13[[#This Row],[Name]]&lt;&gt;"",Table134_13[[#This Row],[Name]],"")</f>
        <v/>
      </c>
      <c r="N190">
        <f>SUM(Table134_13[[#This Row],[BEE1]:[Column3]])-Table134_13[[#This Row],[Discard]]</f>
        <v>0</v>
      </c>
      <c r="O190" s="5">
        <f>RANK(Table134_13[[#This Row],[Total2]],Table134_13[Total2])</f>
        <v>18</v>
      </c>
    </row>
    <row r="191" spans="10:15">
      <c r="J191" s="3">
        <f>IF(COUNT(Table134_13[[#This Row],[BEE1]:[Column4]])&gt;1,MIN(Table134_13[[#This Row],[BEE1]:[Column2]]),0)</f>
        <v>0</v>
      </c>
      <c r="K19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1" s="2" t="str">
        <f>IF(Table134_13[[#This Row],[Total]]&lt;&gt;"",RANK(Table134_13[[#This Row],[Total]],Table134_13[Total]),"")</f>
        <v/>
      </c>
      <c r="M191" s="5" t="str">
        <f>IF(Table134_13[[#This Row],[Name]]&lt;&gt;"",Table134_13[[#This Row],[Name]],"")</f>
        <v/>
      </c>
      <c r="N191">
        <f>SUM(Table134_13[[#This Row],[BEE1]:[Column3]])-Table134_13[[#This Row],[Discard]]</f>
        <v>0</v>
      </c>
      <c r="O191" s="5">
        <f>RANK(Table134_13[[#This Row],[Total2]],Table134_13[Total2])</f>
        <v>18</v>
      </c>
    </row>
    <row r="192" spans="10:15">
      <c r="J192" s="3">
        <f>IF(COUNT(Table134_13[[#This Row],[BEE1]:[Column4]])&gt;1,MIN(Table134_13[[#This Row],[BEE1]:[Column2]]),0)</f>
        <v>0</v>
      </c>
      <c r="K19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2" s="2" t="str">
        <f>IF(Table134_13[[#This Row],[Total]]&lt;&gt;"",RANK(Table134_13[[#This Row],[Total]],Table134_13[Total]),"")</f>
        <v/>
      </c>
      <c r="M192" s="5" t="str">
        <f>IF(Table134_13[[#This Row],[Name]]&lt;&gt;"",Table134_13[[#This Row],[Name]],"")</f>
        <v/>
      </c>
      <c r="N192">
        <f>SUM(Table134_13[[#This Row],[BEE1]:[Column3]])-Table134_13[[#This Row],[Discard]]</f>
        <v>0</v>
      </c>
      <c r="O192" s="5">
        <f>RANK(Table134_13[[#This Row],[Total2]],Table134_13[Total2])</f>
        <v>18</v>
      </c>
    </row>
    <row r="193" spans="10:15">
      <c r="J193" s="3">
        <f>IF(COUNT(Table134_13[[#This Row],[BEE1]:[Column4]])&gt;1,MIN(Table134_13[[#This Row],[BEE1]:[Column2]]),0)</f>
        <v>0</v>
      </c>
      <c r="K19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3" s="2" t="str">
        <f>IF(Table134_13[[#This Row],[Total]]&lt;&gt;"",RANK(Table134_13[[#This Row],[Total]],Table134_13[Total]),"")</f>
        <v/>
      </c>
      <c r="M193" s="5" t="str">
        <f>IF(Table134_13[[#This Row],[Name]]&lt;&gt;"",Table134_13[[#This Row],[Name]],"")</f>
        <v/>
      </c>
      <c r="N193">
        <f>SUM(Table134_13[[#This Row],[BEE1]:[Column3]])-Table134_13[[#This Row],[Discard]]</f>
        <v>0</v>
      </c>
      <c r="O193" s="5">
        <f>RANK(Table134_13[[#This Row],[Total2]],Table134_13[Total2])</f>
        <v>18</v>
      </c>
    </row>
    <row r="194" spans="10:15">
      <c r="J194" s="3">
        <f>IF(COUNT(Table134_13[[#This Row],[BEE1]:[Column4]])&gt;1,MIN(Table134_13[[#This Row],[BEE1]:[Column2]]),0)</f>
        <v>0</v>
      </c>
      <c r="K19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4" s="2" t="str">
        <f>IF(Table134_13[[#This Row],[Total]]&lt;&gt;"",RANK(Table134_13[[#This Row],[Total]],Table134_13[Total]),"")</f>
        <v/>
      </c>
      <c r="M194" s="5" t="str">
        <f>IF(Table134_13[[#This Row],[Name]]&lt;&gt;"",Table134_13[[#This Row],[Name]],"")</f>
        <v/>
      </c>
      <c r="N194">
        <f>SUM(Table134_13[[#This Row],[BEE1]:[Column3]])-Table134_13[[#This Row],[Discard]]</f>
        <v>0</v>
      </c>
      <c r="O194" s="5">
        <f>RANK(Table134_13[[#This Row],[Total2]],Table134_13[Total2])</f>
        <v>18</v>
      </c>
    </row>
    <row r="195" spans="10:15">
      <c r="J195" s="3">
        <f>IF(COUNT(Table134_13[[#This Row],[BEE1]:[Column4]])&gt;1,MIN(Table134_13[[#This Row],[BEE1]:[Column2]]),0)</f>
        <v>0</v>
      </c>
      <c r="K19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5" s="2" t="str">
        <f>IF(Table134_13[[#This Row],[Total]]&lt;&gt;"",RANK(Table134_13[[#This Row],[Total]],Table134_13[Total]),"")</f>
        <v/>
      </c>
      <c r="M195" s="5" t="str">
        <f>IF(Table134_13[[#This Row],[Name]]&lt;&gt;"",Table134_13[[#This Row],[Name]],"")</f>
        <v/>
      </c>
      <c r="N195">
        <f>SUM(Table134_13[[#This Row],[BEE1]:[Column3]])-Table134_13[[#This Row],[Discard]]</f>
        <v>0</v>
      </c>
      <c r="O195" s="5">
        <f>RANK(Table134_13[[#This Row],[Total2]],Table134_13[Total2])</f>
        <v>18</v>
      </c>
    </row>
    <row r="196" spans="10:15">
      <c r="J196" s="3">
        <f>IF(COUNT(Table134_13[[#This Row],[BEE1]:[Column4]])&gt;1,MIN(Table134_13[[#This Row],[BEE1]:[Column2]]),0)</f>
        <v>0</v>
      </c>
      <c r="K19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6" s="2" t="str">
        <f>IF(Table134_13[[#This Row],[Total]]&lt;&gt;"",RANK(Table134_13[[#This Row],[Total]],Table134_13[Total]),"")</f>
        <v/>
      </c>
      <c r="M196" s="5" t="str">
        <f>IF(Table134_13[[#This Row],[Name]]&lt;&gt;"",Table134_13[[#This Row],[Name]],"")</f>
        <v/>
      </c>
      <c r="N196">
        <f>SUM(Table134_13[[#This Row],[BEE1]:[Column3]])-Table134_13[[#This Row],[Discard]]</f>
        <v>0</v>
      </c>
      <c r="O196" s="5">
        <f>RANK(Table134_13[[#This Row],[Total2]],Table134_13[Total2])</f>
        <v>18</v>
      </c>
    </row>
    <row r="197" spans="10:15">
      <c r="J197" s="3">
        <f>IF(COUNT(Table134_13[[#This Row],[BEE1]:[Column4]])&gt;1,MIN(Table134_13[[#This Row],[BEE1]:[Column2]]),0)</f>
        <v>0</v>
      </c>
      <c r="K19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7" s="2" t="str">
        <f>IF(Table134_13[[#This Row],[Total]]&lt;&gt;"",RANK(Table134_13[[#This Row],[Total]],Table134_13[Total]),"")</f>
        <v/>
      </c>
      <c r="M197" s="5" t="str">
        <f>IF(Table134_13[[#This Row],[Name]]&lt;&gt;"",Table134_13[[#This Row],[Name]],"")</f>
        <v/>
      </c>
      <c r="N197">
        <f>SUM(Table134_13[[#This Row],[BEE1]:[Column3]])-Table134_13[[#This Row],[Discard]]</f>
        <v>0</v>
      </c>
      <c r="O197" s="5">
        <f>RANK(Table134_13[[#This Row],[Total2]],Table134_13[Total2])</f>
        <v>18</v>
      </c>
    </row>
    <row r="198" spans="10:15">
      <c r="J198" s="3">
        <f>IF(COUNT(Table134_13[[#This Row],[BEE1]:[Column4]])&gt;1,MIN(Table134_13[[#This Row],[BEE1]:[Column2]]),0)</f>
        <v>0</v>
      </c>
      <c r="K19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8" s="2" t="str">
        <f>IF(Table134_13[[#This Row],[Total]]&lt;&gt;"",RANK(Table134_13[[#This Row],[Total]],Table134_13[Total]),"")</f>
        <v/>
      </c>
      <c r="M198" s="5" t="str">
        <f>IF(Table134_13[[#This Row],[Name]]&lt;&gt;"",Table134_13[[#This Row],[Name]],"")</f>
        <v/>
      </c>
      <c r="N198">
        <f>SUM(Table134_13[[#This Row],[BEE1]:[Column3]])-Table134_13[[#This Row],[Discard]]</f>
        <v>0</v>
      </c>
      <c r="O198" s="5">
        <f>RANK(Table134_13[[#This Row],[Total2]],Table134_13[Total2])</f>
        <v>18</v>
      </c>
    </row>
    <row r="199" spans="10:15">
      <c r="J199" s="3">
        <f>IF(COUNT(Table134_13[[#This Row],[BEE1]:[Column4]])&gt;1,MIN(Table134_13[[#This Row],[BEE1]:[Column2]]),0)</f>
        <v>0</v>
      </c>
      <c r="K19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199" s="2" t="str">
        <f>IF(Table134_13[[#This Row],[Total]]&lt;&gt;"",RANK(Table134_13[[#This Row],[Total]],Table134_13[Total]),"")</f>
        <v/>
      </c>
      <c r="M199" s="5" t="str">
        <f>IF(Table134_13[[#This Row],[Name]]&lt;&gt;"",Table134_13[[#This Row],[Name]],"")</f>
        <v/>
      </c>
      <c r="N199">
        <f>SUM(Table134_13[[#This Row],[BEE1]:[Column3]])-Table134_13[[#This Row],[Discard]]</f>
        <v>0</v>
      </c>
      <c r="O199" s="5">
        <f>RANK(Table134_13[[#This Row],[Total2]],Table134_13[Total2])</f>
        <v>18</v>
      </c>
    </row>
    <row r="200" spans="10:15">
      <c r="J200" s="3">
        <f>IF(COUNT(Table134_13[[#This Row],[BEE1]:[Column4]])&gt;1,MIN(Table134_13[[#This Row],[BEE1]:[Column2]]),0)</f>
        <v>0</v>
      </c>
      <c r="K20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0" s="2" t="str">
        <f>IF(Table134_13[[#This Row],[Total]]&lt;&gt;"",RANK(Table134_13[[#This Row],[Total]],Table134_13[Total]),"")</f>
        <v/>
      </c>
      <c r="M200" s="5" t="str">
        <f>IF(Table134_13[[#This Row],[Name]]&lt;&gt;"",Table134_13[[#This Row],[Name]],"")</f>
        <v/>
      </c>
      <c r="N200">
        <f>SUM(Table134_13[[#This Row],[BEE1]:[Column3]])-Table134_13[[#This Row],[Discard]]</f>
        <v>0</v>
      </c>
      <c r="O200" s="5">
        <f>RANK(Table134_13[[#This Row],[Total2]],Table134_13[Total2])</f>
        <v>18</v>
      </c>
    </row>
    <row r="201" spans="10:15">
      <c r="J201" s="3">
        <f>IF(COUNT(Table134_13[[#This Row],[BEE1]:[Column4]])&gt;1,MIN(Table134_13[[#This Row],[BEE1]:[Column2]]),0)</f>
        <v>0</v>
      </c>
      <c r="K20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1" s="2" t="str">
        <f>IF(Table134_13[[#This Row],[Total]]&lt;&gt;"",RANK(Table134_13[[#This Row],[Total]],Table134_13[Total]),"")</f>
        <v/>
      </c>
      <c r="M201" s="5" t="str">
        <f>IF(Table134_13[[#This Row],[Name]]&lt;&gt;"",Table134_13[[#This Row],[Name]],"")</f>
        <v/>
      </c>
      <c r="N201">
        <f>SUM(Table134_13[[#This Row],[BEE1]:[Column3]])-Table134_13[[#This Row],[Discard]]</f>
        <v>0</v>
      </c>
      <c r="O201" s="5">
        <f>RANK(Table134_13[[#This Row],[Total2]],Table134_13[Total2])</f>
        <v>18</v>
      </c>
    </row>
    <row r="202" spans="10:15">
      <c r="J202" s="3">
        <f>IF(COUNT(Table134_13[[#This Row],[BEE1]:[Column4]])&gt;1,MIN(Table134_13[[#This Row],[BEE1]:[Column2]]),0)</f>
        <v>0</v>
      </c>
      <c r="K20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2" s="2" t="str">
        <f>IF(Table134_13[[#This Row],[Total]]&lt;&gt;"",RANK(Table134_13[[#This Row],[Total]],Table134_13[Total]),"")</f>
        <v/>
      </c>
      <c r="M202" s="5" t="str">
        <f>IF(Table134_13[[#This Row],[Name]]&lt;&gt;"",Table134_13[[#This Row],[Name]],"")</f>
        <v/>
      </c>
      <c r="N202">
        <f>SUM(Table134_13[[#This Row],[BEE1]:[Column3]])-Table134_13[[#This Row],[Discard]]</f>
        <v>0</v>
      </c>
      <c r="O202" s="5">
        <f>RANK(Table134_13[[#This Row],[Total2]],Table134_13[Total2])</f>
        <v>18</v>
      </c>
    </row>
    <row r="203" spans="10:15">
      <c r="J203" s="3">
        <f>IF(COUNT(Table134_13[[#This Row],[BEE1]:[Column4]])&gt;1,MIN(Table134_13[[#This Row],[BEE1]:[Column2]]),0)</f>
        <v>0</v>
      </c>
      <c r="K20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3" s="2" t="str">
        <f>IF(Table134_13[[#This Row],[Total]]&lt;&gt;"",RANK(Table134_13[[#This Row],[Total]],Table134_13[Total]),"")</f>
        <v/>
      </c>
      <c r="M203" s="5" t="str">
        <f>IF(Table134_13[[#This Row],[Name]]&lt;&gt;"",Table134_13[[#This Row],[Name]],"")</f>
        <v/>
      </c>
      <c r="N203">
        <f>SUM(Table134_13[[#This Row],[BEE1]:[Column3]])-Table134_13[[#This Row],[Discard]]</f>
        <v>0</v>
      </c>
      <c r="O203" s="5">
        <f>RANK(Table134_13[[#This Row],[Total2]],Table134_13[Total2])</f>
        <v>18</v>
      </c>
    </row>
    <row r="204" spans="10:15">
      <c r="J204" s="3">
        <f>IF(COUNT(Table134_13[[#This Row],[BEE1]:[Column4]])&gt;1,MIN(Table134_13[[#This Row],[BEE1]:[Column2]]),0)</f>
        <v>0</v>
      </c>
      <c r="K20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4" s="2" t="str">
        <f>IF(Table134_13[[#This Row],[Total]]&lt;&gt;"",RANK(Table134_13[[#This Row],[Total]],Table134_13[Total]),"")</f>
        <v/>
      </c>
      <c r="M204" s="5" t="str">
        <f>IF(Table134_13[[#This Row],[Name]]&lt;&gt;"",Table134_13[[#This Row],[Name]],"")</f>
        <v/>
      </c>
      <c r="N204">
        <f>SUM(Table134_13[[#This Row],[BEE1]:[Column3]])-Table134_13[[#This Row],[Discard]]</f>
        <v>0</v>
      </c>
      <c r="O204" s="5">
        <f>RANK(Table134_13[[#This Row],[Total2]],Table134_13[Total2])</f>
        <v>18</v>
      </c>
    </row>
    <row r="205" spans="10:15">
      <c r="J205" s="3">
        <f>IF(COUNT(Table134_13[[#This Row],[BEE1]:[Column4]])&gt;1,MIN(Table134_13[[#This Row],[BEE1]:[Column2]]),0)</f>
        <v>0</v>
      </c>
      <c r="K20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5" s="2" t="str">
        <f>IF(Table134_13[[#This Row],[Total]]&lt;&gt;"",RANK(Table134_13[[#This Row],[Total]],Table134_13[Total]),"")</f>
        <v/>
      </c>
      <c r="M205" s="5" t="str">
        <f>IF(Table134_13[[#This Row],[Name]]&lt;&gt;"",Table134_13[[#This Row],[Name]],"")</f>
        <v/>
      </c>
      <c r="N205">
        <f>SUM(Table134_13[[#This Row],[BEE1]:[Column3]])-Table134_13[[#This Row],[Discard]]</f>
        <v>0</v>
      </c>
      <c r="O205" s="5">
        <f>RANK(Table134_13[[#This Row],[Total2]],Table134_13[Total2])</f>
        <v>18</v>
      </c>
    </row>
    <row r="206" spans="10:15">
      <c r="J206" s="3">
        <f>IF(COUNT(Table134_13[[#This Row],[BEE1]:[Column4]])&gt;1,MIN(Table134_13[[#This Row],[BEE1]:[Column2]]),0)</f>
        <v>0</v>
      </c>
      <c r="K20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6" s="2" t="str">
        <f>IF(Table134_13[[#This Row],[Total]]&lt;&gt;"",RANK(Table134_13[[#This Row],[Total]],Table134_13[Total]),"")</f>
        <v/>
      </c>
      <c r="M206" s="5" t="str">
        <f>IF(Table134_13[[#This Row],[Name]]&lt;&gt;"",Table134_13[[#This Row],[Name]],"")</f>
        <v/>
      </c>
      <c r="N206">
        <f>SUM(Table134_13[[#This Row],[BEE1]:[Column3]])-Table134_13[[#This Row],[Discard]]</f>
        <v>0</v>
      </c>
      <c r="O206" s="5">
        <f>RANK(Table134_13[[#This Row],[Total2]],Table134_13[Total2])</f>
        <v>18</v>
      </c>
    </row>
    <row r="207" spans="10:15">
      <c r="J207" s="3">
        <f>IF(COUNT(Table134_13[[#This Row],[BEE1]:[Column4]])&gt;1,MIN(Table134_13[[#This Row],[BEE1]:[Column2]]),0)</f>
        <v>0</v>
      </c>
      <c r="K20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7" s="2" t="str">
        <f>IF(Table134_13[[#This Row],[Total]]&lt;&gt;"",RANK(Table134_13[[#This Row],[Total]],Table134_13[Total]),"")</f>
        <v/>
      </c>
      <c r="M207" s="5" t="str">
        <f>IF(Table134_13[[#This Row],[Name]]&lt;&gt;"",Table134_13[[#This Row],[Name]],"")</f>
        <v/>
      </c>
      <c r="N207">
        <f>SUM(Table134_13[[#This Row],[BEE1]:[Column3]])-Table134_13[[#This Row],[Discard]]</f>
        <v>0</v>
      </c>
      <c r="O207" s="5">
        <f>RANK(Table134_13[[#This Row],[Total2]],Table134_13[Total2])</f>
        <v>18</v>
      </c>
    </row>
    <row r="208" spans="10:15">
      <c r="J208" s="3">
        <f>IF(COUNT(Table134_13[[#This Row],[BEE1]:[Column4]])&gt;1,MIN(Table134_13[[#This Row],[BEE1]:[Column2]]),0)</f>
        <v>0</v>
      </c>
      <c r="K20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8" s="2" t="str">
        <f>IF(Table134_13[[#This Row],[Total]]&lt;&gt;"",RANK(Table134_13[[#This Row],[Total]],Table134_13[Total]),"")</f>
        <v/>
      </c>
      <c r="M208" s="5" t="str">
        <f>IF(Table134_13[[#This Row],[Name]]&lt;&gt;"",Table134_13[[#This Row],[Name]],"")</f>
        <v/>
      </c>
      <c r="N208">
        <f>SUM(Table134_13[[#This Row],[BEE1]:[Column3]])-Table134_13[[#This Row],[Discard]]</f>
        <v>0</v>
      </c>
      <c r="O208" s="5">
        <f>RANK(Table134_13[[#This Row],[Total2]],Table134_13[Total2])</f>
        <v>18</v>
      </c>
    </row>
    <row r="209" spans="10:15">
      <c r="J209" s="3">
        <f>IF(COUNT(Table134_13[[#This Row],[BEE1]:[Column4]])&gt;1,MIN(Table134_13[[#This Row],[BEE1]:[Column2]]),0)</f>
        <v>0</v>
      </c>
      <c r="K20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09" s="2" t="str">
        <f>IF(Table134_13[[#This Row],[Total]]&lt;&gt;"",RANK(Table134_13[[#This Row],[Total]],Table134_13[Total]),"")</f>
        <v/>
      </c>
      <c r="M209" s="5" t="str">
        <f>IF(Table134_13[[#This Row],[Name]]&lt;&gt;"",Table134_13[[#This Row],[Name]],"")</f>
        <v/>
      </c>
      <c r="N209">
        <f>SUM(Table134_13[[#This Row],[BEE1]:[Column3]])-Table134_13[[#This Row],[Discard]]</f>
        <v>0</v>
      </c>
      <c r="O209" s="5">
        <f>RANK(Table134_13[[#This Row],[Total2]],Table134_13[Total2])</f>
        <v>18</v>
      </c>
    </row>
    <row r="210" spans="10:15">
      <c r="J210" s="3">
        <f>IF(COUNT(Table134_13[[#This Row],[BEE1]:[Column4]])&gt;1,MIN(Table134_13[[#This Row],[BEE1]:[Column2]]),0)</f>
        <v>0</v>
      </c>
      <c r="K21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0" s="2" t="str">
        <f>IF(Table134_13[[#This Row],[Total]]&lt;&gt;"",RANK(Table134_13[[#This Row],[Total]],Table134_13[Total]),"")</f>
        <v/>
      </c>
      <c r="M210" s="5" t="str">
        <f>IF(Table134_13[[#This Row],[Name]]&lt;&gt;"",Table134_13[[#This Row],[Name]],"")</f>
        <v/>
      </c>
      <c r="N210">
        <f>SUM(Table134_13[[#This Row],[BEE1]:[Column3]])-Table134_13[[#This Row],[Discard]]</f>
        <v>0</v>
      </c>
      <c r="O210" s="5">
        <f>RANK(Table134_13[[#This Row],[Total2]],Table134_13[Total2])</f>
        <v>18</v>
      </c>
    </row>
    <row r="211" spans="10:15">
      <c r="J211" s="3">
        <f>IF(COUNT(Table134_13[[#This Row],[BEE1]:[Column4]])&gt;1,MIN(Table134_13[[#This Row],[BEE1]:[Column2]]),0)</f>
        <v>0</v>
      </c>
      <c r="K21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1" s="2" t="str">
        <f>IF(Table134_13[[#This Row],[Total]]&lt;&gt;"",RANK(Table134_13[[#This Row],[Total]],Table134_13[Total]),"")</f>
        <v/>
      </c>
      <c r="M211" s="5" t="str">
        <f>IF(Table134_13[[#This Row],[Name]]&lt;&gt;"",Table134_13[[#This Row],[Name]],"")</f>
        <v/>
      </c>
      <c r="N211">
        <f>SUM(Table134_13[[#This Row],[BEE1]:[Column3]])-Table134_13[[#This Row],[Discard]]</f>
        <v>0</v>
      </c>
      <c r="O211" s="5">
        <f>RANK(Table134_13[[#This Row],[Total2]],Table134_13[Total2])</f>
        <v>18</v>
      </c>
    </row>
    <row r="212" spans="10:15">
      <c r="J212" s="3">
        <f>IF(COUNT(Table134_13[[#This Row],[BEE1]:[Column4]])&gt;1,MIN(Table134_13[[#This Row],[BEE1]:[Column2]]),0)</f>
        <v>0</v>
      </c>
      <c r="K21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2" s="2" t="str">
        <f>IF(Table134_13[[#This Row],[Total]]&lt;&gt;"",RANK(Table134_13[[#This Row],[Total]],Table134_13[Total]),"")</f>
        <v/>
      </c>
      <c r="M212" s="5" t="str">
        <f>IF(Table134_13[[#This Row],[Name]]&lt;&gt;"",Table134_13[[#This Row],[Name]],"")</f>
        <v/>
      </c>
      <c r="N212">
        <f>SUM(Table134_13[[#This Row],[BEE1]:[Column3]])-Table134_13[[#This Row],[Discard]]</f>
        <v>0</v>
      </c>
      <c r="O212" s="5">
        <f>RANK(Table134_13[[#This Row],[Total2]],Table134_13[Total2])</f>
        <v>18</v>
      </c>
    </row>
    <row r="213" spans="10:15">
      <c r="J213" s="3">
        <f>IF(COUNT(Table134_13[[#This Row],[BEE1]:[Column4]])&gt;1,MIN(Table134_13[[#This Row],[BEE1]:[Column2]]),0)</f>
        <v>0</v>
      </c>
      <c r="K21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3" s="2" t="str">
        <f>IF(Table134_13[[#This Row],[Total]]&lt;&gt;"",RANK(Table134_13[[#This Row],[Total]],Table134_13[Total]),"")</f>
        <v/>
      </c>
      <c r="M213" s="5" t="str">
        <f>IF(Table134_13[[#This Row],[Name]]&lt;&gt;"",Table134_13[[#This Row],[Name]],"")</f>
        <v/>
      </c>
      <c r="N213">
        <f>SUM(Table134_13[[#This Row],[BEE1]:[Column3]])-Table134_13[[#This Row],[Discard]]</f>
        <v>0</v>
      </c>
      <c r="O213" s="5">
        <f>RANK(Table134_13[[#This Row],[Total2]],Table134_13[Total2])</f>
        <v>18</v>
      </c>
    </row>
    <row r="214" spans="10:15">
      <c r="J214" s="3">
        <f>IF(COUNT(Table134_13[[#This Row],[BEE1]:[Column4]])&gt;1,MIN(Table134_13[[#This Row],[BEE1]:[Column2]]),0)</f>
        <v>0</v>
      </c>
      <c r="K21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4" s="2" t="str">
        <f>IF(Table134_13[[#This Row],[Total]]&lt;&gt;"",RANK(Table134_13[[#This Row],[Total]],Table134_13[Total]),"")</f>
        <v/>
      </c>
      <c r="M214" s="5" t="str">
        <f>IF(Table134_13[[#This Row],[Name]]&lt;&gt;"",Table134_13[[#This Row],[Name]],"")</f>
        <v/>
      </c>
      <c r="N214">
        <f>SUM(Table134_13[[#This Row],[BEE1]:[Column3]])-Table134_13[[#This Row],[Discard]]</f>
        <v>0</v>
      </c>
      <c r="O214" s="5">
        <f>RANK(Table134_13[[#This Row],[Total2]],Table134_13[Total2])</f>
        <v>18</v>
      </c>
    </row>
    <row r="215" spans="10:15">
      <c r="J215" s="3">
        <f>IF(COUNT(Table134_13[[#This Row],[BEE1]:[Column4]])&gt;1,MIN(Table134_13[[#This Row],[BEE1]:[Column2]]),0)</f>
        <v>0</v>
      </c>
      <c r="K21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5" s="2" t="str">
        <f>IF(Table134_13[[#This Row],[Total]]&lt;&gt;"",RANK(Table134_13[[#This Row],[Total]],Table134_13[Total]),"")</f>
        <v/>
      </c>
      <c r="M215" s="5" t="str">
        <f>IF(Table134_13[[#This Row],[Name]]&lt;&gt;"",Table134_13[[#This Row],[Name]],"")</f>
        <v/>
      </c>
      <c r="N215">
        <f>SUM(Table134_13[[#This Row],[BEE1]:[Column3]])-Table134_13[[#This Row],[Discard]]</f>
        <v>0</v>
      </c>
      <c r="O215" s="5">
        <f>RANK(Table134_13[[#This Row],[Total2]],Table134_13[Total2])</f>
        <v>18</v>
      </c>
    </row>
    <row r="216" spans="10:15">
      <c r="J216" s="3">
        <f>IF(COUNT(Table134_13[[#This Row],[BEE1]:[Column4]])&gt;1,MIN(Table134_13[[#This Row],[BEE1]:[Column2]]),0)</f>
        <v>0</v>
      </c>
      <c r="K21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6" s="2" t="str">
        <f>IF(Table134_13[[#This Row],[Total]]&lt;&gt;"",RANK(Table134_13[[#This Row],[Total]],Table134_13[Total]),"")</f>
        <v/>
      </c>
      <c r="M216" s="5" t="str">
        <f>IF(Table134_13[[#This Row],[Name]]&lt;&gt;"",Table134_13[[#This Row],[Name]],"")</f>
        <v/>
      </c>
      <c r="N216">
        <f>SUM(Table134_13[[#This Row],[BEE1]:[Column3]])-Table134_13[[#This Row],[Discard]]</f>
        <v>0</v>
      </c>
      <c r="O216" s="5">
        <f>RANK(Table134_13[[#This Row],[Total2]],Table134_13[Total2])</f>
        <v>18</v>
      </c>
    </row>
    <row r="217" spans="10:15">
      <c r="J217" s="3">
        <f>IF(COUNT(Table134_13[[#This Row],[BEE1]:[Column4]])&gt;1,MIN(Table134_13[[#This Row],[BEE1]:[Column2]]),0)</f>
        <v>0</v>
      </c>
      <c r="K21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7" s="2" t="str">
        <f>IF(Table134_13[[#This Row],[Total]]&lt;&gt;"",RANK(Table134_13[[#This Row],[Total]],Table134_13[Total]),"")</f>
        <v/>
      </c>
      <c r="M217" s="5" t="str">
        <f>IF(Table134_13[[#This Row],[Name]]&lt;&gt;"",Table134_13[[#This Row],[Name]],"")</f>
        <v/>
      </c>
      <c r="N217">
        <f>SUM(Table134_13[[#This Row],[BEE1]:[Column3]])-Table134_13[[#This Row],[Discard]]</f>
        <v>0</v>
      </c>
      <c r="O217" s="5">
        <f>RANK(Table134_13[[#This Row],[Total2]],Table134_13[Total2])</f>
        <v>18</v>
      </c>
    </row>
    <row r="218" spans="10:15">
      <c r="J218" s="3">
        <f>IF(COUNT(Table134_13[[#This Row],[BEE1]:[Column4]])&gt;1,MIN(Table134_13[[#This Row],[BEE1]:[Column2]]),0)</f>
        <v>0</v>
      </c>
      <c r="K21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8" s="2" t="str">
        <f>IF(Table134_13[[#This Row],[Total]]&lt;&gt;"",RANK(Table134_13[[#This Row],[Total]],Table134_13[Total]),"")</f>
        <v/>
      </c>
      <c r="M218" s="5" t="str">
        <f>IF(Table134_13[[#This Row],[Name]]&lt;&gt;"",Table134_13[[#This Row],[Name]],"")</f>
        <v/>
      </c>
      <c r="N218">
        <f>SUM(Table134_13[[#This Row],[BEE1]:[Column3]])-Table134_13[[#This Row],[Discard]]</f>
        <v>0</v>
      </c>
      <c r="O218" s="5">
        <f>RANK(Table134_13[[#This Row],[Total2]],Table134_13[Total2])</f>
        <v>18</v>
      </c>
    </row>
    <row r="219" spans="10:15">
      <c r="J219" s="3">
        <f>IF(COUNT(Table134_13[[#This Row],[BEE1]:[Column4]])&gt;1,MIN(Table134_13[[#This Row],[BEE1]:[Column2]]),0)</f>
        <v>0</v>
      </c>
      <c r="K21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19" s="2" t="str">
        <f>IF(Table134_13[[#This Row],[Total]]&lt;&gt;"",RANK(Table134_13[[#This Row],[Total]],Table134_13[Total]),"")</f>
        <v/>
      </c>
      <c r="M219" s="5" t="str">
        <f>IF(Table134_13[[#This Row],[Name]]&lt;&gt;"",Table134_13[[#This Row],[Name]],"")</f>
        <v/>
      </c>
      <c r="N219">
        <f>SUM(Table134_13[[#This Row],[BEE1]:[Column3]])-Table134_13[[#This Row],[Discard]]</f>
        <v>0</v>
      </c>
      <c r="O219" s="5">
        <f>RANK(Table134_13[[#This Row],[Total2]],Table134_13[Total2])</f>
        <v>18</v>
      </c>
    </row>
    <row r="220" spans="10:15">
      <c r="J220" s="3">
        <f>IF(COUNT(Table134_13[[#This Row],[BEE1]:[Column4]])&gt;1,MIN(Table134_13[[#This Row],[BEE1]:[Column2]]),0)</f>
        <v>0</v>
      </c>
      <c r="K220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0" s="2" t="str">
        <f>IF(Table134_13[[#This Row],[Total]]&lt;&gt;"",RANK(Table134_13[[#This Row],[Total]],Table134_13[Total]),"")</f>
        <v/>
      </c>
      <c r="M220" s="5" t="str">
        <f>IF(Table134_13[[#This Row],[Name]]&lt;&gt;"",Table134_13[[#This Row],[Name]],"")</f>
        <v/>
      </c>
      <c r="N220">
        <f>SUM(Table134_13[[#This Row],[BEE1]:[Column3]])-Table134_13[[#This Row],[Discard]]</f>
        <v>0</v>
      </c>
      <c r="O220" s="5">
        <f>RANK(Table134_13[[#This Row],[Total2]],Table134_13[Total2])</f>
        <v>18</v>
      </c>
    </row>
    <row r="221" spans="10:15">
      <c r="J221" s="3">
        <f>IF(COUNT(Table134_13[[#This Row],[BEE1]:[Column4]])&gt;1,MIN(Table134_13[[#This Row],[BEE1]:[Column2]]),0)</f>
        <v>0</v>
      </c>
      <c r="K221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1" s="2" t="str">
        <f>IF(Table134_13[[#This Row],[Total]]&lt;&gt;"",RANK(Table134_13[[#This Row],[Total]],Table134_13[Total]),"")</f>
        <v/>
      </c>
      <c r="M221" s="5" t="str">
        <f>IF(Table134_13[[#This Row],[Name]]&lt;&gt;"",Table134_13[[#This Row],[Name]],"")</f>
        <v/>
      </c>
      <c r="N221">
        <f>SUM(Table134_13[[#This Row],[BEE1]:[Column3]])-Table134_13[[#This Row],[Discard]]</f>
        <v>0</v>
      </c>
      <c r="O221" s="5">
        <f>RANK(Table134_13[[#This Row],[Total2]],Table134_13[Total2])</f>
        <v>18</v>
      </c>
    </row>
    <row r="222" spans="10:15">
      <c r="J222" s="3">
        <f>IF(COUNT(Table134_13[[#This Row],[BEE1]:[Column4]])&gt;1,MIN(Table134_13[[#This Row],[BEE1]:[Column2]]),0)</f>
        <v>0</v>
      </c>
      <c r="K222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2" s="2" t="str">
        <f>IF(Table134_13[[#This Row],[Total]]&lt;&gt;"",RANK(Table134_13[[#This Row],[Total]],Table134_13[Total]),"")</f>
        <v/>
      </c>
      <c r="M222" s="5" t="str">
        <f>IF(Table134_13[[#This Row],[Name]]&lt;&gt;"",Table134_13[[#This Row],[Name]],"")</f>
        <v/>
      </c>
      <c r="N222">
        <f>SUM(Table134_13[[#This Row],[BEE1]:[Column3]])-Table134_13[[#This Row],[Discard]]</f>
        <v>0</v>
      </c>
      <c r="O222" s="5">
        <f>RANK(Table134_13[[#This Row],[Total2]],Table134_13[Total2])</f>
        <v>18</v>
      </c>
    </row>
    <row r="223" spans="10:15">
      <c r="J223" s="3">
        <f>IF(COUNT(Table134_13[[#This Row],[BEE1]:[Column4]])&gt;1,MIN(Table134_13[[#This Row],[BEE1]:[Column2]]),0)</f>
        <v>0</v>
      </c>
      <c r="K223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3" s="2" t="str">
        <f>IF(Table134_13[[#This Row],[Total]]&lt;&gt;"",RANK(Table134_13[[#This Row],[Total]],Table134_13[Total]),"")</f>
        <v/>
      </c>
      <c r="M223" s="5" t="str">
        <f>IF(Table134_13[[#This Row],[Name]]&lt;&gt;"",Table134_13[[#This Row],[Name]],"")</f>
        <v/>
      </c>
      <c r="N223">
        <f>SUM(Table134_13[[#This Row],[BEE1]:[Column3]])-Table134_13[[#This Row],[Discard]]</f>
        <v>0</v>
      </c>
      <c r="O223" s="5">
        <f>RANK(Table134_13[[#This Row],[Total2]],Table134_13[Total2])</f>
        <v>18</v>
      </c>
    </row>
    <row r="224" spans="10:15">
      <c r="J224" s="3">
        <f>IF(COUNT(Table134_13[[#This Row],[BEE1]:[Column4]])&gt;1,MIN(Table134_13[[#This Row],[BEE1]:[Column2]]),0)</f>
        <v>0</v>
      </c>
      <c r="K224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4" s="2" t="str">
        <f>IF(Table134_13[[#This Row],[Total]]&lt;&gt;"",RANK(Table134_13[[#This Row],[Total]],Table134_13[Total]),"")</f>
        <v/>
      </c>
      <c r="M224" s="5" t="str">
        <f>IF(Table134_13[[#This Row],[Name]]&lt;&gt;"",Table134_13[[#This Row],[Name]],"")</f>
        <v/>
      </c>
      <c r="N224">
        <f>SUM(Table134_13[[#This Row],[BEE1]:[Column3]])-Table134_13[[#This Row],[Discard]]</f>
        <v>0</v>
      </c>
      <c r="O224" s="5">
        <f>RANK(Table134_13[[#This Row],[Total2]],Table134_13[Total2])</f>
        <v>18</v>
      </c>
    </row>
    <row r="225" spans="1:15">
      <c r="J225" s="3">
        <f>IF(COUNT(Table134_13[[#This Row],[BEE1]:[Column4]])&gt;1,MIN(Table134_13[[#This Row],[BEE1]:[Column2]]),0)</f>
        <v>0</v>
      </c>
      <c r="K225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5" s="2" t="str">
        <f>IF(Table134_13[[#This Row],[Total]]&lt;&gt;"",RANK(Table134_13[[#This Row],[Total]],Table134_13[Total]),"")</f>
        <v/>
      </c>
      <c r="M225" s="5" t="str">
        <f>IF(Table134_13[[#This Row],[Name]]&lt;&gt;"",Table134_13[[#This Row],[Name]],"")</f>
        <v/>
      </c>
      <c r="N225">
        <f>SUM(Table134_13[[#This Row],[BEE1]:[Column3]])-Table134_13[[#This Row],[Discard]]</f>
        <v>0</v>
      </c>
      <c r="O225" s="5">
        <f>RANK(Table134_13[[#This Row],[Total2]],Table134_13[Total2])</f>
        <v>18</v>
      </c>
    </row>
    <row r="226" spans="1:15">
      <c r="J226" s="3">
        <f>IF(COUNT(Table134_13[[#This Row],[BEE1]:[Column4]])&gt;1,MIN(Table134_13[[#This Row],[BEE1]:[Column2]]),0)</f>
        <v>0</v>
      </c>
      <c r="K226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6" s="2" t="str">
        <f>IF(Table134_13[[#This Row],[Total]]&lt;&gt;"",RANK(Table134_13[[#This Row],[Total]],Table134_13[Total]),"")</f>
        <v/>
      </c>
      <c r="M226" s="5" t="str">
        <f>IF(Table134_13[[#This Row],[Name]]&lt;&gt;"",Table134_13[[#This Row],[Name]],"")</f>
        <v/>
      </c>
      <c r="N226">
        <f>SUM(Table134_13[[#This Row],[BEE1]:[Column3]])-Table134_13[[#This Row],[Discard]]</f>
        <v>0</v>
      </c>
      <c r="O226" s="5">
        <f>RANK(Table134_13[[#This Row],[Total2]],Table134_13[Total2])</f>
        <v>18</v>
      </c>
    </row>
    <row r="227" spans="1:15">
      <c r="J227" s="3">
        <f>IF(COUNT(Table134_13[[#This Row],[BEE1]:[Column4]])&gt;1,MIN(Table134_13[[#This Row],[BEE1]:[Column2]]),0)</f>
        <v>0</v>
      </c>
      <c r="K227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7" s="2" t="str">
        <f>IF(Table134_13[[#This Row],[Total]]&lt;&gt;"",RANK(Table134_13[[#This Row],[Total]],Table134_13[Total]),"")</f>
        <v/>
      </c>
      <c r="M227" s="5" t="str">
        <f>IF(Table134_13[[#This Row],[Name]]&lt;&gt;"",Table134_13[[#This Row],[Name]],"")</f>
        <v/>
      </c>
      <c r="N227">
        <f>SUM(Table134_13[[#This Row],[BEE1]:[Column3]])-Table134_13[[#This Row],[Discard]]</f>
        <v>0</v>
      </c>
      <c r="O227" s="5">
        <f>RANK(Table134_13[[#This Row],[Total2]],Table134_13[Total2])</f>
        <v>18</v>
      </c>
    </row>
    <row r="228" spans="1:15">
      <c r="J228" s="3">
        <f>IF(COUNT(Table134_13[[#This Row],[BEE1]:[Column4]])&gt;1,MIN(Table134_13[[#This Row],[BEE1]:[Column2]]),0)</f>
        <v>0</v>
      </c>
      <c r="K228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8" s="2" t="str">
        <f>IF(Table134_13[[#This Row],[Total]]&lt;&gt;"",RANK(Table134_13[[#This Row],[Total]],Table134_13[Total]),"")</f>
        <v/>
      </c>
      <c r="M228" s="5" t="str">
        <f>IF(Table134_13[[#This Row],[Name]]&lt;&gt;"",Table134_13[[#This Row],[Name]],"")</f>
        <v/>
      </c>
      <c r="N228">
        <f>SUM(Table134_13[[#This Row],[BEE1]:[Column3]])-Table134_13[[#This Row],[Discard]]</f>
        <v>0</v>
      </c>
      <c r="O228" s="5">
        <f>RANK(Table134_13[[#This Row],[Total2]],Table134_13[Total2])</f>
        <v>18</v>
      </c>
    </row>
    <row r="229" spans="1:15">
      <c r="A229" s="11"/>
      <c r="B229" s="10"/>
      <c r="C229" s="10"/>
      <c r="D229" s="10"/>
      <c r="E229" s="10"/>
      <c r="F229" s="10"/>
      <c r="G229" s="10"/>
      <c r="H229" s="10"/>
      <c r="I229" s="10"/>
      <c r="J229" s="3">
        <f>IF(COUNT(Table134_13[[#This Row],[BEE1]:[Column4]])&gt;1,MIN(Table134_13[[#This Row],[BEE1]:[Column2]]),0)</f>
        <v>0</v>
      </c>
      <c r="K229" s="17" t="str">
        <f>IF(SUM(Table134_13[[#This Row],[BEE1]:[Column4]])-Table134_13[[#This Row],[Discard]]+Table134_13[[#This Row],[Discard]]/100000&gt;0,SUM(Table134_13[[#This Row],[BEE1]:[Column4]])-Table134_13[[#This Row],[Discard]],"")</f>
        <v/>
      </c>
      <c r="L229" s="2" t="str">
        <f>IF(Table134_13[[#This Row],[Total]]&lt;&gt;"",RANK(Table134_13[[#This Row],[Total]],Table134_13[Total]),"")</f>
        <v/>
      </c>
      <c r="M229" s="5" t="str">
        <f>IF(Table134_13[[#This Row],[Name]]&lt;&gt;"",Table134_13[[#This Row],[Name]],"")</f>
        <v/>
      </c>
      <c r="N229">
        <f>SUM(Table134_13[[#This Row],[BEE1]:[Column3]])-Table134_13[[#This Row],[Discard]]</f>
        <v>0</v>
      </c>
      <c r="O229" s="5">
        <f>RANK(Table134_13[[#This Row],[Total2]],Table134_13[Total2])</f>
        <v>18</v>
      </c>
    </row>
    <row r="230" spans="1:15">
      <c r="K230" s="17"/>
      <c r="L230" s="2" t="str">
        <f>IF(Table134_13[[#This Row],[Total]]&lt;&gt;"",RANK(Table134_13[[#This Row],[Total]],Table134_13[Total]),"")</f>
        <v/>
      </c>
      <c r="N230">
        <f>SUM(Table134_13[[#This Row],[BEE1]:[Column3]])-Table134_13[[#This Row],[Discard]]</f>
        <v>0</v>
      </c>
      <c r="O230" s="5">
        <f>RANK(Table134_13[[#This Row],[Total2]],Table134_13[Total2])</f>
        <v>18</v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36"/>
  <sheetViews>
    <sheetView zoomScaleNormal="100" workbookViewId="0">
      <selection activeCell="B57" sqref="B57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5" customWidth="1"/>
    <col min="14" max="15" width="9" hidden="1" customWidth="1"/>
  </cols>
  <sheetData>
    <row r="1" spans="1:15" s="1" customFormat="1" ht="28.5">
      <c r="A1" s="1" t="s">
        <v>226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15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  <c r="N3" s="2" t="s">
        <v>80</v>
      </c>
      <c r="O3" s="2" t="s">
        <v>81</v>
      </c>
    </row>
    <row r="4" spans="1:15">
      <c r="A4" s="109" t="s">
        <v>83</v>
      </c>
      <c r="B4" s="110" t="s">
        <v>82</v>
      </c>
      <c r="C4" s="110">
        <v>500</v>
      </c>
      <c r="D4" s="110">
        <v>480</v>
      </c>
      <c r="E4" s="86">
        <v>480</v>
      </c>
      <c r="F4" s="86">
        <v>415</v>
      </c>
      <c r="G4" s="86"/>
      <c r="H4" s="86"/>
      <c r="I4" s="86"/>
      <c r="J4" s="108">
        <f>IF(COUNT(Table134[[#This Row],[BEE1]:[Column4]])&gt;1,MIN(Table134[[#This Row],[BEE1]:[Column2]]),0)</f>
        <v>415</v>
      </c>
      <c r="K4" s="104">
        <f>IF(SUM(Table134[[#This Row],[BEE1]:[Column4]])-Table134[[#This Row],[Discard]]+Table134[[#This Row],[Discard]]/100000&gt;0,SUM(Table134[[#This Row],[BEE1]:[Column4]])-Table134[[#This Row],[Discard]]*0.9999,"")</f>
        <v>1460.0415</v>
      </c>
      <c r="L4" s="86">
        <f>IF(Table134[[#This Row],[Total]]&lt;&gt;"",RANK(Table134[[#This Row],[Total]],Table134[Total]),"")</f>
        <v>1</v>
      </c>
      <c r="M4" s="105" t="str">
        <f>IF(Table134[[#This Row],[Name]]&lt;&gt;"",Table134[[#This Row],[Name]],"")</f>
        <v>Erik Olsson</v>
      </c>
      <c r="N4" s="85">
        <f>SUM(Table134[[#This Row],[BEE1]:[Column3]])-Table134[[#This Row],[Discard]]</f>
        <v>1460</v>
      </c>
      <c r="O4" s="105">
        <f>RANK(Table134[[#This Row],[Total2]],Table134[Total2])</f>
        <v>1</v>
      </c>
    </row>
    <row r="5" spans="1:15">
      <c r="A5" s="109" t="s">
        <v>227</v>
      </c>
      <c r="B5" s="110" t="s">
        <v>88</v>
      </c>
      <c r="C5" s="110">
        <v>460</v>
      </c>
      <c r="D5" s="110">
        <v>500</v>
      </c>
      <c r="E5" s="86">
        <v>411</v>
      </c>
      <c r="F5" s="86">
        <v>460</v>
      </c>
      <c r="G5" s="86"/>
      <c r="H5" s="86"/>
      <c r="I5" s="86"/>
      <c r="J5" s="108">
        <f>IF(COUNT(Table134[[#This Row],[BEE1]:[Column4]])&gt;1,MIN(Table134[[#This Row],[BEE1]:[Column2]]),0)</f>
        <v>411</v>
      </c>
      <c r="K5" s="104">
        <f>IF(SUM(Table134[[#This Row],[BEE1]:[Column4]])-Table134[[#This Row],[Discard]]+Table134[[#This Row],[Discard]]/100000&gt;0,SUM(Table134[[#This Row],[BEE1]:[Column4]])-Table134[[#This Row],[Discard]]*0.9999,"")</f>
        <v>1420.0410999999999</v>
      </c>
      <c r="L5" s="86">
        <f>IF(Table134[[#This Row],[Total]]&lt;&gt;"",RANK(Table134[[#This Row],[Total]],Table134[Total]),"")</f>
        <v>2</v>
      </c>
      <c r="M5" s="105" t="str">
        <f>IF(Table134[[#This Row],[Name]]&lt;&gt;"",Table134[[#This Row],[Name]],"")</f>
        <v>Daniel Mozberger</v>
      </c>
      <c r="N5" s="85">
        <f>SUM(Table134[[#This Row],[BEE1]:[Column3]])-Table134[[#This Row],[Discard]]</f>
        <v>1420</v>
      </c>
      <c r="O5" s="105">
        <f>RANK(Table134[[#This Row],[Total2]],Table134[Total2])</f>
        <v>2</v>
      </c>
    </row>
    <row r="6" spans="1:15">
      <c r="A6" s="84" t="s">
        <v>231</v>
      </c>
      <c r="B6" s="111" t="s">
        <v>82</v>
      </c>
      <c r="C6" s="111">
        <v>430</v>
      </c>
      <c r="D6" s="111">
        <v>415</v>
      </c>
      <c r="E6" s="102">
        <v>500</v>
      </c>
      <c r="F6" s="102">
        <v>480</v>
      </c>
      <c r="G6" s="102"/>
      <c r="H6" s="86"/>
      <c r="I6" s="86"/>
      <c r="J6" s="103">
        <f>IF(COUNT(Table134[[#This Row],[BEE1]:[Column4]])&gt;1,MIN(Table134[[#This Row],[BEE1]:[Column2]]),0)</f>
        <v>415</v>
      </c>
      <c r="K6" s="104">
        <f>IF(SUM(Table134[[#This Row],[BEE1]:[Column4]])-Table134[[#This Row],[Discard]]+Table134[[#This Row],[Discard]]/100000&gt;0,SUM(Table134[[#This Row],[BEE1]:[Column4]])-Table134[[#This Row],[Discard]]*0.9999,"")</f>
        <v>1410.0415</v>
      </c>
      <c r="L6" s="102">
        <f>IF(Table134[[#This Row],[Total]]&lt;&gt;"",RANK(Table134[[#This Row],[Total]],Table134[Total]),"")</f>
        <v>3</v>
      </c>
      <c r="M6" s="105" t="str">
        <f>IF(Table134[[#This Row],[Name]]&lt;&gt;"",Table134[[#This Row],[Name]],"")</f>
        <v>Ciarán O'Donoghue</v>
      </c>
      <c r="N6" s="87">
        <f>SUM(Table134[[#This Row],[BEE1]:[Column3]])-Table134[[#This Row],[Discard]]</f>
        <v>1410</v>
      </c>
      <c r="O6" s="112">
        <f>RANK(Table134[[#This Row],[Total2]],Table134[Total2])</f>
        <v>3</v>
      </c>
    </row>
    <row r="7" spans="1:15">
      <c r="A7" s="84" t="s">
        <v>230</v>
      </c>
      <c r="B7" s="111" t="s">
        <v>88</v>
      </c>
      <c r="C7" s="111">
        <v>440</v>
      </c>
      <c r="D7" s="111">
        <v>378</v>
      </c>
      <c r="E7" s="102">
        <v>460</v>
      </c>
      <c r="F7" s="102">
        <v>500</v>
      </c>
      <c r="G7" s="102"/>
      <c r="H7" s="86"/>
      <c r="I7" s="86"/>
      <c r="J7" s="103">
        <f>IF(COUNT(Table134[[#This Row],[BEE1]:[Column4]])&gt;1,MIN(Table134[[#This Row],[BEE1]:[Column2]]),0)</f>
        <v>378</v>
      </c>
      <c r="K7" s="104">
        <f>IF(SUM(Table134[[#This Row],[BEE1]:[Column4]])-Table134[[#This Row],[Discard]]+Table134[[#This Row],[Discard]]/100000&gt;0,SUM(Table134[[#This Row],[BEE1]:[Column4]])-Table134[[#This Row],[Discard]]*0.9999,"")</f>
        <v>1400.0378000000001</v>
      </c>
      <c r="L7" s="102">
        <f>IF(Table134[[#This Row],[Total]]&lt;&gt;"",RANK(Table134[[#This Row],[Total]],Table134[Total]),"")</f>
        <v>4</v>
      </c>
      <c r="M7" s="105" t="str">
        <f>IF(Table134[[#This Row],[Name]]&lt;&gt;"",Table134[[#This Row],[Name]],"")</f>
        <v>Kevin O'Keeffe</v>
      </c>
      <c r="N7" s="87">
        <f>SUM(Table134[[#This Row],[BEE1]:[Column3]])-Table134[[#This Row],[Discard]]</f>
        <v>1400</v>
      </c>
      <c r="O7" s="112">
        <f>RANK(Table134[[#This Row],[Total2]],Table134[Total2])</f>
        <v>4</v>
      </c>
    </row>
    <row r="8" spans="1:15">
      <c r="A8" s="109" t="s">
        <v>228</v>
      </c>
      <c r="B8" s="110" t="s">
        <v>156</v>
      </c>
      <c r="C8" s="110">
        <v>480</v>
      </c>
      <c r="D8" s="110">
        <v>415</v>
      </c>
      <c r="E8" s="86">
        <v>440</v>
      </c>
      <c r="F8" s="86">
        <v>383</v>
      </c>
      <c r="G8" s="86"/>
      <c r="H8" s="86"/>
      <c r="I8" s="86"/>
      <c r="J8" s="108">
        <f>IF(COUNT(Table134[[#This Row],[BEE1]:[Column4]])&gt;1,MIN(Table134[[#This Row],[BEE1]:[Column2]]),0)</f>
        <v>383</v>
      </c>
      <c r="K8" s="104">
        <f>IF(SUM(Table134[[#This Row],[BEE1]:[Column4]])-Table134[[#This Row],[Discard]]+Table134[[#This Row],[Discard]]/100000&gt;0,SUM(Table134[[#This Row],[BEE1]:[Column4]])-Table134[[#This Row],[Discard]]*0.9999,"")</f>
        <v>1335.0382999999999</v>
      </c>
      <c r="L8" s="86">
        <f>IF(Table134[[#This Row],[Total]]&lt;&gt;"",RANK(Table134[[#This Row],[Total]],Table134[Total]),"")</f>
        <v>5</v>
      </c>
      <c r="M8" s="105" t="str">
        <f>IF(Table134[[#This Row],[Name]]&lt;&gt;"",Table134[[#This Row],[Name]],"")</f>
        <v>Philip Shaw</v>
      </c>
      <c r="N8" s="85">
        <f>SUM(Table134[[#This Row],[BEE1]:[Column3]])-Table134[[#This Row],[Discard]]</f>
        <v>1335</v>
      </c>
      <c r="O8" s="105">
        <f>RANK(Table134[[#This Row],[Total2]],Table134[Total2])</f>
        <v>5</v>
      </c>
    </row>
    <row r="9" spans="1:15">
      <c r="A9" s="84" t="s">
        <v>229</v>
      </c>
      <c r="B9" s="111" t="s">
        <v>156</v>
      </c>
      <c r="C9" s="111">
        <v>388</v>
      </c>
      <c r="D9" s="111">
        <v>440</v>
      </c>
      <c r="E9" s="102">
        <v>411</v>
      </c>
      <c r="F9" s="102">
        <v>415</v>
      </c>
      <c r="G9" s="102"/>
      <c r="H9" s="86"/>
      <c r="I9" s="86"/>
      <c r="J9" s="103">
        <f>IF(COUNT(Table134[[#This Row],[BEE1]:[Column4]])&gt;1,MIN(Table134[[#This Row],[BEE1]:[Column2]]),0)</f>
        <v>388</v>
      </c>
      <c r="K9" s="104">
        <f>IF(SUM(Table134[[#This Row],[BEE1]:[Column4]])-Table134[[#This Row],[Discard]]+Table134[[#This Row],[Discard]]/100000&gt;0,SUM(Table134[[#This Row],[BEE1]:[Column4]])-Table134[[#This Row],[Discard]]*0.9999,"")</f>
        <v>1266.0388</v>
      </c>
      <c r="L9" s="102">
        <f>IF(Table134[[#This Row],[Total]]&lt;&gt;"",RANK(Table134[[#This Row],[Total]],Table134[Total]),"")</f>
        <v>6</v>
      </c>
      <c r="M9" s="105" t="str">
        <f>IF(Table134[[#This Row],[Name]]&lt;&gt;"",Table134[[#This Row],[Name]],"")</f>
        <v xml:space="preserve">Sylwester Hajdul </v>
      </c>
      <c r="N9" s="87">
        <f>SUM(Table134[[#This Row],[BEE1]:[Column3]])-Table134[[#This Row],[Discard]]</f>
        <v>1266</v>
      </c>
      <c r="O9" s="112">
        <f>RANK(Table134[[#This Row],[Total2]],Table134[Total2])</f>
        <v>6</v>
      </c>
    </row>
    <row r="10" spans="1:15">
      <c r="A10" s="84" t="s">
        <v>234</v>
      </c>
      <c r="B10" s="111" t="s">
        <v>88</v>
      </c>
      <c r="C10" s="111">
        <v>388</v>
      </c>
      <c r="D10" s="111">
        <v>415</v>
      </c>
      <c r="E10" s="102">
        <v>0</v>
      </c>
      <c r="F10" s="102">
        <v>440</v>
      </c>
      <c r="G10" s="102"/>
      <c r="H10" s="86"/>
      <c r="I10" s="86"/>
      <c r="J10" s="103">
        <f>IF(COUNT(Table134[[#This Row],[BEE1]:[Column4]])&gt;1,MIN(Table134[[#This Row],[BEE1]:[Column2]]),0)</f>
        <v>0</v>
      </c>
      <c r="K10" s="104">
        <f>IF(SUM(Table134[[#This Row],[BEE1]:[Column4]])-Table134[[#This Row],[Discard]]+Table134[[#This Row],[Discard]]/100000&gt;0,SUM(Table134[[#This Row],[BEE1]:[Column4]])-Table134[[#This Row],[Discard]]*0.9999,"")</f>
        <v>1243</v>
      </c>
      <c r="L10" s="102">
        <f>IF(Table134[[#This Row],[Total]]&lt;&gt;"",RANK(Table134[[#This Row],[Total]],Table134[Total]),"")</f>
        <v>7</v>
      </c>
      <c r="M10" s="105" t="str">
        <f>IF(Table134[[#This Row],[Name]]&lt;&gt;"",Table134[[#This Row],[Name]],"")</f>
        <v xml:space="preserve">Zofia Wawrzyniak </v>
      </c>
      <c r="N10" s="87">
        <f>SUM(Table134[[#This Row],[BEE1]:[Column3]])-Table134[[#This Row],[Discard]]</f>
        <v>1243</v>
      </c>
      <c r="O10" s="112">
        <f>RANK(Table134[[#This Row],[Total2]],Table134[Total2])</f>
        <v>7</v>
      </c>
    </row>
    <row r="11" spans="1:15">
      <c r="A11" s="84" t="s">
        <v>233</v>
      </c>
      <c r="B11" s="111" t="s">
        <v>88</v>
      </c>
      <c r="C11" s="111">
        <v>388</v>
      </c>
      <c r="D11" s="111">
        <v>415</v>
      </c>
      <c r="E11" s="102">
        <v>411</v>
      </c>
      <c r="F11" s="102">
        <v>383</v>
      </c>
      <c r="G11" s="102"/>
      <c r="H11" s="86"/>
      <c r="I11" s="86"/>
      <c r="J11" s="103">
        <f>IF(COUNT(Table134[[#This Row],[BEE1]:[Column4]])&gt;1,MIN(Table134[[#This Row],[BEE1]:[Column2]]),0)</f>
        <v>383</v>
      </c>
      <c r="K11" s="104">
        <f>IF(SUM(Table134[[#This Row],[BEE1]:[Column4]])-Table134[[#This Row],[Discard]]+Table134[[#This Row],[Discard]]/100000&gt;0,SUM(Table134[[#This Row],[BEE1]:[Column4]])-Table134[[#This Row],[Discard]]*0.9999,"")</f>
        <v>1214.0382999999999</v>
      </c>
      <c r="L11" s="102">
        <f>IF(Table134[[#This Row],[Total]]&lt;&gt;"",RANK(Table134[[#This Row],[Total]],Table134[Total]),"")</f>
        <v>8</v>
      </c>
      <c r="M11" s="105" t="str">
        <f>IF(Table134[[#This Row],[Name]]&lt;&gt;"",Table134[[#This Row],[Name]],"")</f>
        <v xml:space="preserve">Silke Heinen </v>
      </c>
      <c r="N11" s="87">
        <f>SUM(Table134[[#This Row],[BEE1]:[Column3]])-Table134[[#This Row],[Discard]]</f>
        <v>1214</v>
      </c>
      <c r="O11" s="112">
        <f>RANK(Table134[[#This Row],[Total2]],Table134[Total2])</f>
        <v>8</v>
      </c>
    </row>
    <row r="12" spans="1:15">
      <c r="A12" s="109" t="s">
        <v>157</v>
      </c>
      <c r="B12" s="110" t="s">
        <v>82</v>
      </c>
      <c r="C12" s="110">
        <v>410</v>
      </c>
      <c r="D12" s="110">
        <v>378</v>
      </c>
      <c r="E12" s="102">
        <v>393</v>
      </c>
      <c r="F12" s="102">
        <v>383</v>
      </c>
      <c r="G12" s="102"/>
      <c r="H12" s="102"/>
      <c r="I12" s="102"/>
      <c r="J12" s="108">
        <f>IF(COUNT(Table134[[#This Row],[BEE1]:[Column4]])&gt;1,MIN(Table134[[#This Row],[BEE1]:[Column2]]),0)</f>
        <v>378</v>
      </c>
      <c r="K12" s="104">
        <f>IF(SUM(Table134[[#This Row],[BEE1]:[Column4]])-Table134[[#This Row],[Discard]]+Table134[[#This Row],[Discard]]/100000&gt;0,SUM(Table134[[#This Row],[BEE1]:[Column4]])-Table134[[#This Row],[Discard]]*0.9999,"")</f>
        <v>1186.0378000000001</v>
      </c>
      <c r="L12" s="86">
        <f>IF(Table134[[#This Row],[Total]]&lt;&gt;"",RANK(Table134[[#This Row],[Total]],Table134[Total]),"")</f>
        <v>9</v>
      </c>
      <c r="M12" s="105" t="str">
        <f>IF(Table134[[#This Row],[Name]]&lt;&gt;"",Table134[[#This Row],[Name]],"")</f>
        <v>Thuy Linh Cashman</v>
      </c>
      <c r="N12" s="85">
        <f>SUM(Table134[[#This Row],[BEE1]:[Column3]])-Table134[[#This Row],[Discard]]</f>
        <v>1186</v>
      </c>
      <c r="O12" s="105">
        <f>RANK(Table134[[#This Row],[Total2]],Table134[Total2])</f>
        <v>9</v>
      </c>
    </row>
    <row r="13" spans="1:15">
      <c r="A13" s="109" t="s">
        <v>93</v>
      </c>
      <c r="B13" s="110" t="s">
        <v>82</v>
      </c>
      <c r="C13" s="110">
        <v>363</v>
      </c>
      <c r="D13" s="110">
        <v>378</v>
      </c>
      <c r="E13" s="86">
        <v>393</v>
      </c>
      <c r="F13" s="86">
        <v>415</v>
      </c>
      <c r="G13" s="86"/>
      <c r="H13" s="86"/>
      <c r="I13" s="86"/>
      <c r="J13" s="108">
        <f>IF(COUNT(Table134[[#This Row],[BEE1]:[Column4]])&gt;1,MIN(Table134[[#This Row],[BEE1]:[Column2]]),0)</f>
        <v>363</v>
      </c>
      <c r="K13" s="104">
        <f>IF(SUM(Table134[[#This Row],[BEE1]:[Column4]])-Table134[[#This Row],[Discard]]+Table134[[#This Row],[Discard]]/100000&gt;0,SUM(Table134[[#This Row],[BEE1]:[Column4]])-Table134[[#This Row],[Discard]]*0.9999,"")</f>
        <v>1186.0363</v>
      </c>
      <c r="L13" s="86">
        <f>IF(Table134[[#This Row],[Total]]&lt;&gt;"",RANK(Table134[[#This Row],[Total]],Table134[Total]),"")</f>
        <v>10</v>
      </c>
      <c r="M13" s="105" t="str">
        <f>IF(Table134[[#This Row],[Name]]&lt;&gt;"",Table134[[#This Row],[Name]],"")</f>
        <v>Cian Ross</v>
      </c>
      <c r="N13" s="85">
        <f>SUM(Table134[[#This Row],[BEE1]:[Column3]])-Table134[[#This Row],[Discard]]</f>
        <v>1186</v>
      </c>
      <c r="O13" s="105">
        <f>RANK(Table134[[#This Row],[Total2]],Table134[Total2])</f>
        <v>9</v>
      </c>
    </row>
    <row r="14" spans="1:15">
      <c r="A14" s="84" t="s">
        <v>89</v>
      </c>
      <c r="B14" s="111" t="s">
        <v>86</v>
      </c>
      <c r="C14" s="111">
        <v>375</v>
      </c>
      <c r="D14" s="111">
        <v>378</v>
      </c>
      <c r="E14" s="102">
        <v>358</v>
      </c>
      <c r="F14" s="102">
        <v>383</v>
      </c>
      <c r="G14" s="102"/>
      <c r="H14" s="86"/>
      <c r="I14" s="86"/>
      <c r="J14" s="103">
        <f>IF(COUNT(Table134[[#This Row],[BEE1]:[Column4]])&gt;1,MIN(Table134[[#This Row],[BEE1]:[Column2]]),0)</f>
        <v>358</v>
      </c>
      <c r="K14" s="104">
        <f>IF(SUM(Table134[[#This Row],[BEE1]:[Column4]])-Table134[[#This Row],[Discard]]+Table134[[#This Row],[Discard]]/100000&gt;0,SUM(Table134[[#This Row],[BEE1]:[Column4]])-Table134[[#This Row],[Discard]]*0.9999,"")</f>
        <v>1136.0358000000001</v>
      </c>
      <c r="L14" s="102">
        <f>IF(Table134[[#This Row],[Total]]&lt;&gt;"",RANK(Table134[[#This Row],[Total]],Table134[Total]),"")</f>
        <v>11</v>
      </c>
      <c r="M14" s="105" t="str">
        <f>IF(Table134[[#This Row],[Name]]&lt;&gt;"",Table134[[#This Row],[Name]],"")</f>
        <v>Donnagh Griffin</v>
      </c>
      <c r="N14" s="87">
        <f>SUM(Table134[[#This Row],[BEE1]:[Column3]])-Table134[[#This Row],[Discard]]</f>
        <v>1136</v>
      </c>
      <c r="O14" s="112">
        <f>RANK(Table134[[#This Row],[Total2]],Table134[Total2])</f>
        <v>11</v>
      </c>
    </row>
    <row r="15" spans="1:15">
      <c r="A15" s="84" t="s">
        <v>240</v>
      </c>
      <c r="B15" s="111" t="s">
        <v>88</v>
      </c>
      <c r="C15" s="111">
        <v>345</v>
      </c>
      <c r="D15" s="111">
        <v>320</v>
      </c>
      <c r="E15" s="102">
        <v>380</v>
      </c>
      <c r="F15" s="102">
        <v>383</v>
      </c>
      <c r="G15" s="102"/>
      <c r="H15" s="86"/>
      <c r="I15" s="86"/>
      <c r="J15" s="103">
        <f>IF(COUNT(Table134[[#This Row],[BEE1]:[Column4]])&gt;1,MIN(Table134[[#This Row],[BEE1]:[Column2]]),0)</f>
        <v>320</v>
      </c>
      <c r="K15" s="104">
        <f>IF(SUM(Table134[[#This Row],[BEE1]:[Column4]])-Table134[[#This Row],[Discard]]+Table134[[#This Row],[Discard]]/100000&gt;0,SUM(Table134[[#This Row],[BEE1]:[Column4]])-Table134[[#This Row],[Discard]]*0.9999,"")</f>
        <v>1108.0319999999999</v>
      </c>
      <c r="L15" s="102">
        <f>IF(Table134[[#This Row],[Total]]&lt;&gt;"",RANK(Table134[[#This Row],[Total]],Table134[Total]),"")</f>
        <v>12</v>
      </c>
      <c r="M15" s="105" t="str">
        <f>IF(Table134[[#This Row],[Name]]&lt;&gt;"",Table134[[#This Row],[Name]],"")</f>
        <v>Kevin O'Brien</v>
      </c>
      <c r="N15" s="87">
        <f>SUM(Table134[[#This Row],[BEE1]:[Column3]])-Table134[[#This Row],[Discard]]</f>
        <v>1108</v>
      </c>
      <c r="O15" s="112">
        <f>RANK(Table134[[#This Row],[Total2]],Table134[Total2])</f>
        <v>12</v>
      </c>
    </row>
    <row r="16" spans="1:15">
      <c r="A16" s="84" t="s">
        <v>238</v>
      </c>
      <c r="B16" s="111" t="s">
        <v>82</v>
      </c>
      <c r="C16" s="111">
        <v>355</v>
      </c>
      <c r="D16" s="111">
        <v>0</v>
      </c>
      <c r="E16" s="102">
        <v>358</v>
      </c>
      <c r="F16" s="102">
        <v>383</v>
      </c>
      <c r="G16" s="102"/>
      <c r="H16" s="86"/>
      <c r="I16" s="86"/>
      <c r="J16" s="103">
        <f>IF(COUNT(Table134[[#This Row],[BEE1]:[Column4]])&gt;1,MIN(Table134[[#This Row],[BEE1]:[Column2]]),0)</f>
        <v>0</v>
      </c>
      <c r="K16" s="104">
        <f>IF(SUM(Table134[[#This Row],[BEE1]:[Column4]])-Table134[[#This Row],[Discard]]+Table134[[#This Row],[Discard]]/100000&gt;0,SUM(Table134[[#This Row],[BEE1]:[Column4]])-Table134[[#This Row],[Discard]]*0.9999,"")</f>
        <v>1096</v>
      </c>
      <c r="L16" s="102">
        <f>IF(Table134[[#This Row],[Total]]&lt;&gt;"",RANK(Table134[[#This Row],[Total]],Table134[Total]),"")</f>
        <v>13</v>
      </c>
      <c r="M16" s="105" t="str">
        <f>IF(Table134[[#This Row],[Name]]&lt;&gt;"",Table134[[#This Row],[Name]],"")</f>
        <v>Conor O Callaghan</v>
      </c>
      <c r="N16" s="87">
        <f>SUM(Table134[[#This Row],[BEE1]:[Column3]])-Table134[[#This Row],[Discard]]</f>
        <v>1096</v>
      </c>
      <c r="O16" s="112">
        <f>RANK(Table134[[#This Row],[Total2]],Table134[Total2])</f>
        <v>13</v>
      </c>
    </row>
    <row r="17" spans="1:15">
      <c r="A17" s="84" t="s">
        <v>308</v>
      </c>
      <c r="B17" s="111" t="s">
        <v>82</v>
      </c>
      <c r="C17" s="111">
        <v>0</v>
      </c>
      <c r="D17" s="111">
        <v>330</v>
      </c>
      <c r="E17" s="102">
        <v>373</v>
      </c>
      <c r="F17" s="102">
        <v>365</v>
      </c>
      <c r="G17" s="102"/>
      <c r="H17" s="86"/>
      <c r="I17" s="86"/>
      <c r="J17" s="103"/>
      <c r="K17" s="104">
        <f>IF(SUM(Table134[[#This Row],[BEE1]:[Column4]])-Table134[[#This Row],[Discard]]+Table134[[#This Row],[Discard]]/100000&gt;0,SUM(Table134[[#This Row],[BEE1]:[Column4]])-Table134[[#This Row],[Discard]]*0.9999,"")</f>
        <v>1068</v>
      </c>
      <c r="L17" s="102">
        <f>IF(Table134[[#This Row],[Total]]&lt;&gt;"",RANK(Table134[[#This Row],[Total]],Table134[Total]),"")</f>
        <v>14</v>
      </c>
      <c r="M17" s="105" t="str">
        <f>IF(Table134[[#This Row],[Name]]&lt;&gt;"",Table134[[#This Row],[Name]],"")</f>
        <v>Allana O' Flynn</v>
      </c>
      <c r="N17" s="87">
        <f>SUM(Table134[[#This Row],[BEE1]:[Column3]])-Table134[[#This Row],[Discard]]</f>
        <v>1068</v>
      </c>
      <c r="O17" s="112">
        <f>RANK(Table134[[#This Row],[Total2]],Table134[Total2])</f>
        <v>14</v>
      </c>
    </row>
    <row r="18" spans="1:15">
      <c r="A18" s="84" t="s">
        <v>160</v>
      </c>
      <c r="B18" s="111" t="s">
        <v>86</v>
      </c>
      <c r="C18" s="111">
        <v>370</v>
      </c>
      <c r="D18" s="111">
        <v>0</v>
      </c>
      <c r="E18" s="102">
        <v>343</v>
      </c>
      <c r="F18" s="102">
        <v>340</v>
      </c>
      <c r="G18" s="102"/>
      <c r="H18" s="86"/>
      <c r="I18" s="86"/>
      <c r="J18" s="103">
        <f>IF(COUNT(Table134[[#This Row],[BEE1]:[Column4]])&gt;1,MIN(Table134[[#This Row],[BEE1]:[Column2]]),0)</f>
        <v>0</v>
      </c>
      <c r="K18" s="104">
        <f>IF(SUM(Table134[[#This Row],[BEE1]:[Column4]])-Table134[[#This Row],[Discard]]+Table134[[#This Row],[Discard]]/100000&gt;0,SUM(Table134[[#This Row],[BEE1]:[Column4]])-Table134[[#This Row],[Discard]]*0.9999,"")</f>
        <v>1053</v>
      </c>
      <c r="L18" s="102">
        <f>IF(Table134[[#This Row],[Total]]&lt;&gt;"",RANK(Table134[[#This Row],[Total]],Table134[Total]),"")</f>
        <v>15</v>
      </c>
      <c r="M18" s="105" t="str">
        <f>IF(Table134[[#This Row],[Name]]&lt;&gt;"",Table134[[#This Row],[Name]],"")</f>
        <v>Nora O'Sullivan</v>
      </c>
      <c r="N18" s="87">
        <f>SUM(Table134[[#This Row],[BEE1]:[Column3]])-Table134[[#This Row],[Discard]]</f>
        <v>1053</v>
      </c>
      <c r="O18" s="112">
        <f>RANK(Table134[[#This Row],[Total2]],Table134[Total2])</f>
        <v>15</v>
      </c>
    </row>
    <row r="19" spans="1:15">
      <c r="A19" s="84" t="s">
        <v>237</v>
      </c>
      <c r="B19" s="111" t="s">
        <v>100</v>
      </c>
      <c r="C19" s="111">
        <v>363</v>
      </c>
      <c r="D19" s="111">
        <v>343</v>
      </c>
      <c r="E19" s="102">
        <v>0</v>
      </c>
      <c r="F19" s="102">
        <v>278</v>
      </c>
      <c r="G19" s="102"/>
      <c r="H19" s="86"/>
      <c r="I19" s="86"/>
      <c r="J19" s="103">
        <f>IF(COUNT(Table134[[#This Row],[BEE1]:[Column4]])&gt;1,MIN(Table134[[#This Row],[BEE1]:[Column2]]),0)</f>
        <v>0</v>
      </c>
      <c r="K19" s="104">
        <f>IF(SUM(Table134[[#This Row],[BEE1]:[Column4]])-Table134[[#This Row],[Discard]]+Table134[[#This Row],[Discard]]/100000&gt;0,SUM(Table134[[#This Row],[BEE1]:[Column4]])-Table134[[#This Row],[Discard]]*0.9999,"")</f>
        <v>984</v>
      </c>
      <c r="L19" s="102">
        <f>IF(Table134[[#This Row],[Total]]&lt;&gt;"",RANK(Table134[[#This Row],[Total]],Table134[Total]),"")</f>
        <v>16</v>
      </c>
      <c r="M19" s="105" t="str">
        <f>IF(Table134[[#This Row],[Name]]&lt;&gt;"",Table134[[#This Row],[Name]],"")</f>
        <v>Jeremy Wrenn</v>
      </c>
      <c r="N19" s="87">
        <f>SUM(Table134[[#This Row],[BEE1]:[Column3]])-Table134[[#This Row],[Discard]]</f>
        <v>984</v>
      </c>
      <c r="O19" s="112">
        <f>RANK(Table134[[#This Row],[Total2]],Table134[Total2])</f>
        <v>16</v>
      </c>
    </row>
    <row r="20" spans="1:15">
      <c r="A20" s="84" t="s">
        <v>95</v>
      </c>
      <c r="B20" s="111" t="s">
        <v>88</v>
      </c>
      <c r="C20" s="111">
        <v>335</v>
      </c>
      <c r="D20" s="111">
        <v>268</v>
      </c>
      <c r="E20" s="102">
        <v>330</v>
      </c>
      <c r="F20" s="102">
        <v>278</v>
      </c>
      <c r="G20" s="102"/>
      <c r="H20" s="86"/>
      <c r="I20" s="86"/>
      <c r="J20" s="103">
        <f>IF(COUNT(Table134[[#This Row],[BEE1]:[Column4]])&gt;1,MIN(Table134[[#This Row],[BEE1]:[Column2]]),0)</f>
        <v>268</v>
      </c>
      <c r="K20" s="104">
        <f>IF(SUM(Table134[[#This Row],[BEE1]:[Column4]])-Table134[[#This Row],[Discard]]+Table134[[#This Row],[Discard]]/100000&gt;0,SUM(Table134[[#This Row],[BEE1]:[Column4]])-Table134[[#This Row],[Discard]]*0.9999,"")</f>
        <v>943.02679999999998</v>
      </c>
      <c r="L20" s="102">
        <f>IF(Table134[[#This Row],[Total]]&lt;&gt;"",RANK(Table134[[#This Row],[Total]],Table134[Total]),"")</f>
        <v>17</v>
      </c>
      <c r="M20" s="105" t="str">
        <f>IF(Table134[[#This Row],[Name]]&lt;&gt;"",Table134[[#This Row],[Name]],"")</f>
        <v>Paul O'Brien</v>
      </c>
      <c r="N20" s="87">
        <f>SUM(Table134[[#This Row],[BEE1]:[Column3]])-Table134[[#This Row],[Discard]]</f>
        <v>943</v>
      </c>
      <c r="O20" s="112">
        <f>RANK(Table134[[#This Row],[Total2]],Table134[Total2])</f>
        <v>17</v>
      </c>
    </row>
    <row r="21" spans="1:15">
      <c r="A21" s="84" t="s">
        <v>245</v>
      </c>
      <c r="B21" s="111" t="s">
        <v>88</v>
      </c>
      <c r="C21" s="111">
        <v>280</v>
      </c>
      <c r="D21" s="111">
        <v>315</v>
      </c>
      <c r="E21" s="102">
        <v>340</v>
      </c>
      <c r="F21" s="102">
        <v>0</v>
      </c>
      <c r="G21" s="102"/>
      <c r="H21" s="86"/>
      <c r="I21" s="86"/>
      <c r="J21" s="103">
        <f>IF(COUNT(Table134[[#This Row],[BEE1]:[Column4]])&gt;1,MIN(Table134[[#This Row],[BEE1]:[Column2]]),0)</f>
        <v>0</v>
      </c>
      <c r="K21" s="104">
        <f>IF(SUM(Table134[[#This Row],[BEE1]:[Column4]])-Table134[[#This Row],[Discard]]+Table134[[#This Row],[Discard]]/100000&gt;0,SUM(Table134[[#This Row],[BEE1]:[Column4]])-Table134[[#This Row],[Discard]]*0.9999,"")</f>
        <v>935</v>
      </c>
      <c r="L21" s="102">
        <f>IF(Table134[[#This Row],[Total]]&lt;&gt;"",RANK(Table134[[#This Row],[Total]],Table134[Total]),"")</f>
        <v>18</v>
      </c>
      <c r="M21" s="105" t="str">
        <f>IF(Table134[[#This Row],[Name]]&lt;&gt;"",Table134[[#This Row],[Name]],"")</f>
        <v>Gary Mahoney</v>
      </c>
      <c r="N21" s="87">
        <f>SUM(Table134[[#This Row],[BEE1]:[Column3]])-Table134[[#This Row],[Discard]]</f>
        <v>935</v>
      </c>
      <c r="O21" s="112">
        <f>RANK(Table134[[#This Row],[Total2]],Table134[Total2])</f>
        <v>18</v>
      </c>
    </row>
    <row r="22" spans="1:15">
      <c r="A22" s="84" t="s">
        <v>244</v>
      </c>
      <c r="B22" s="111" t="s">
        <v>88</v>
      </c>
      <c r="C22" s="111">
        <v>320</v>
      </c>
      <c r="D22" s="111">
        <v>305</v>
      </c>
      <c r="E22" s="102">
        <v>0</v>
      </c>
      <c r="F22" s="102">
        <v>278</v>
      </c>
      <c r="G22" s="102"/>
      <c r="H22" s="86"/>
      <c r="I22" s="86"/>
      <c r="J22" s="103">
        <f>IF(COUNT(Table134[[#This Row],[BEE1]:[Column4]])&gt;1,MIN(Table134[[#This Row],[BEE1]:[Column2]]),0)</f>
        <v>0</v>
      </c>
      <c r="K22" s="104">
        <f>IF(SUM(Table134[[#This Row],[BEE1]:[Column4]])-Table134[[#This Row],[Discard]]+Table134[[#This Row],[Discard]]/100000&gt;0,SUM(Table134[[#This Row],[BEE1]:[Column4]])-Table134[[#This Row],[Discard]]*0.9999,"")</f>
        <v>903</v>
      </c>
      <c r="L22" s="102">
        <f>IF(Table134[[#This Row],[Total]]&lt;&gt;"",RANK(Table134[[#This Row],[Total]],Table134[Total]),"")</f>
        <v>19</v>
      </c>
      <c r="M22" s="105" t="str">
        <f>IF(Table134[[#This Row],[Name]]&lt;&gt;"",Table134[[#This Row],[Name]],"")</f>
        <v>Juilia Pikus</v>
      </c>
      <c r="N22" s="87">
        <f>SUM(Table134[[#This Row],[BEE1]:[Column3]])-Table134[[#This Row],[Discard]]</f>
        <v>903</v>
      </c>
      <c r="O22" s="112">
        <f>RANK(Table134[[#This Row],[Total2]],Table134[Total2])</f>
        <v>19</v>
      </c>
    </row>
    <row r="23" spans="1:15">
      <c r="A23" s="87" t="s">
        <v>311</v>
      </c>
      <c r="B23" s="86" t="s">
        <v>88</v>
      </c>
      <c r="C23" s="102">
        <v>0</v>
      </c>
      <c r="D23" s="102">
        <v>268</v>
      </c>
      <c r="E23" s="102">
        <v>315</v>
      </c>
      <c r="F23" s="102">
        <v>303</v>
      </c>
      <c r="G23" s="102"/>
      <c r="H23" s="102"/>
      <c r="I23" s="102"/>
      <c r="J23" s="108">
        <f>IF(COUNT(Table134[[#This Row],[BEE1]:[Column4]])&gt;1,MIN(Table134[[#This Row],[BEE1]:[Column2]]),0)</f>
        <v>0</v>
      </c>
      <c r="K23" s="104">
        <f>IF(SUM(Table134[[#This Row],[BEE1]:[Column4]])-Table134[[#This Row],[Discard]]+Table134[[#This Row],[Discard]]/100000&gt;0,SUM(Table134[[#This Row],[BEE1]:[Column4]])-Table134[[#This Row],[Discard]]*0.9999,"")</f>
        <v>886</v>
      </c>
      <c r="L23" s="86">
        <f>IF(Table134[[#This Row],[Total]]&lt;&gt;"",RANK(Table134[[#This Row],[Total]],Table134[Total]),"")</f>
        <v>20</v>
      </c>
      <c r="M23" s="105" t="str">
        <f>IF(Table134[[#This Row],[Name]]&lt;&gt;"",Table134[[#This Row],[Name]],"")</f>
        <v>Theo Rosenthal</v>
      </c>
      <c r="N23" s="85">
        <f>SUM(Table134[[#This Row],[BEE1]:[Column3]])-Table134[[#This Row],[Discard]]</f>
        <v>886</v>
      </c>
      <c r="O23" s="105">
        <f>RANK(Table134[[#This Row],[Total2]],Table134[Total2])</f>
        <v>20</v>
      </c>
    </row>
    <row r="24" spans="1:15">
      <c r="A24" s="109" t="s">
        <v>302</v>
      </c>
      <c r="B24" s="110" t="s">
        <v>88</v>
      </c>
      <c r="C24" s="110">
        <v>0</v>
      </c>
      <c r="D24" s="110">
        <v>460</v>
      </c>
      <c r="E24" s="86">
        <v>411</v>
      </c>
      <c r="F24" s="86">
        <v>0</v>
      </c>
      <c r="G24" s="86"/>
      <c r="H24" s="86"/>
      <c r="I24" s="86"/>
      <c r="J24" s="108"/>
      <c r="K24" s="104">
        <f>IF(SUM(Table134[[#This Row],[BEE1]:[Column4]])-Table134[[#This Row],[Discard]]+Table134[[#This Row],[Discard]]/100000&gt;0,SUM(Table134[[#This Row],[BEE1]:[Column4]])-Table134[[#This Row],[Discard]]*0.9999,"")</f>
        <v>871</v>
      </c>
      <c r="L24" s="86">
        <f>IF(Table134[[#This Row],[Total]]&lt;&gt;"",RANK(Table134[[#This Row],[Total]],Table134[Total]),"")</f>
        <v>21</v>
      </c>
      <c r="M24" s="105" t="str">
        <f>IF(Table134[[#This Row],[Name]]&lt;&gt;"",Table134[[#This Row],[Name]],"")</f>
        <v>Benedikt Hirner</v>
      </c>
      <c r="N24" s="85">
        <f>SUM(Table134[[#This Row],[BEE1]:[Column3]])-Table134[[#This Row],[Discard]]</f>
        <v>871</v>
      </c>
      <c r="O24" s="105">
        <f>RANK(Table134[[#This Row],[Total2]],Table134[Total2])</f>
        <v>21</v>
      </c>
    </row>
    <row r="25" spans="1:15">
      <c r="A25" s="84" t="s">
        <v>250</v>
      </c>
      <c r="B25" s="111" t="s">
        <v>100</v>
      </c>
      <c r="C25" s="111">
        <v>290</v>
      </c>
      <c r="D25" s="111">
        <v>293</v>
      </c>
      <c r="E25" s="102">
        <v>0</v>
      </c>
      <c r="F25" s="102">
        <v>278</v>
      </c>
      <c r="G25" s="102"/>
      <c r="H25" s="86"/>
      <c r="I25" s="86"/>
      <c r="J25" s="103">
        <f>IF(COUNT(Table134[[#This Row],[BEE1]:[Column4]])&gt;1,MIN(Table134[[#This Row],[BEE1]:[Column2]]),0)</f>
        <v>0</v>
      </c>
      <c r="K25" s="104">
        <f>IF(SUM(Table134[[#This Row],[BEE1]:[Column4]])-Table134[[#This Row],[Discard]]+Table134[[#This Row],[Discard]]/100000&gt;0,SUM(Table134[[#This Row],[BEE1]:[Column4]])-Table134[[#This Row],[Discard]]*0.9999,"")</f>
        <v>861</v>
      </c>
      <c r="L25" s="102">
        <f>IF(Table134[[#This Row],[Total]]&lt;&gt;"",RANK(Table134[[#This Row],[Total]],Table134[Total]),"")</f>
        <v>22</v>
      </c>
      <c r="M25" s="105" t="str">
        <f>IF(Table134[[#This Row],[Name]]&lt;&gt;"",Table134[[#This Row],[Name]],"")</f>
        <v>Joseph Claro</v>
      </c>
      <c r="N25" s="87">
        <f>SUM(Table134[[#This Row],[BEE1]:[Column3]])-Table134[[#This Row],[Discard]]</f>
        <v>861</v>
      </c>
      <c r="O25" s="112">
        <f>RANK(Table134[[#This Row],[Total2]],Table134[Total2])</f>
        <v>22</v>
      </c>
    </row>
    <row r="26" spans="1:15">
      <c r="A26" s="85" t="s">
        <v>400</v>
      </c>
      <c r="B26" s="86" t="s">
        <v>88</v>
      </c>
      <c r="C26" s="86">
        <v>0</v>
      </c>
      <c r="D26" s="86">
        <v>268</v>
      </c>
      <c r="E26" s="86">
        <v>325</v>
      </c>
      <c r="F26" s="86">
        <v>260</v>
      </c>
      <c r="G26" s="86"/>
      <c r="H26" s="86"/>
      <c r="I26" s="86"/>
      <c r="J26" s="108">
        <f>IF(COUNT(Table134[[#This Row],[BEE1]:[Column4]])&gt;1,MIN(Table134[[#This Row],[BEE1]:[Column2]]),0)</f>
        <v>0</v>
      </c>
      <c r="K26" s="104">
        <f>IF(SUM(Table134[[#This Row],[BEE1]:[Column4]])-Table134[[#This Row],[Discard]]+Table134[[#This Row],[Discard]]/100000&gt;0,SUM(Table134[[#This Row],[BEE1]:[Column4]])-Table134[[#This Row],[Discard]]*0.9999,"")</f>
        <v>853</v>
      </c>
      <c r="L26" s="86">
        <f>IF(Table134[[#This Row],[Total]]&lt;&gt;"",RANK(Table134[[#This Row],[Total]],Table134[Total]),"")</f>
        <v>23</v>
      </c>
      <c r="M26" s="105" t="str">
        <f>IF(Table134[[#This Row],[Name]]&lt;&gt;"",Table134[[#This Row],[Name]],"")</f>
        <v>Matteo</v>
      </c>
      <c r="N26" s="85">
        <f>SUM(Table134[[#This Row],[BEE1]:[Column3]])-Table134[[#This Row],[Discard]]</f>
        <v>853</v>
      </c>
      <c r="O26" s="105">
        <f>RANK(Table134[[#This Row],[Total2]],Table134[Total2])</f>
        <v>23</v>
      </c>
    </row>
    <row r="27" spans="1:15">
      <c r="A27" s="84" t="s">
        <v>255</v>
      </c>
      <c r="B27" s="111" t="s">
        <v>156</v>
      </c>
      <c r="C27" s="111">
        <v>255</v>
      </c>
      <c r="D27" s="111">
        <v>268</v>
      </c>
      <c r="E27" s="102">
        <v>320</v>
      </c>
      <c r="F27" s="102">
        <v>240</v>
      </c>
      <c r="G27" s="102"/>
      <c r="H27" s="86"/>
      <c r="I27" s="86"/>
      <c r="J27" s="103">
        <f>IF(COUNT(Table134[[#This Row],[BEE1]:[Column4]])&gt;1,MIN(Table134[[#This Row],[BEE1]:[Column2]]),0)</f>
        <v>240</v>
      </c>
      <c r="K27" s="104">
        <f>IF(SUM(Table134[[#This Row],[BEE1]:[Column4]])-Table134[[#This Row],[Discard]]+Table134[[#This Row],[Discard]]/100000&gt;0,SUM(Table134[[#This Row],[BEE1]:[Column4]])-Table134[[#This Row],[Discard]]*0.9999,"")</f>
        <v>843.024</v>
      </c>
      <c r="L27" s="102">
        <f>IF(Table134[[#This Row],[Total]]&lt;&gt;"",RANK(Table134[[#This Row],[Total]],Table134[Total]),"")</f>
        <v>24</v>
      </c>
      <c r="M27" s="105" t="str">
        <f>IF(Table134[[#This Row],[Name]]&lt;&gt;"",Table134[[#This Row],[Name]],"")</f>
        <v>Margie Hadden</v>
      </c>
      <c r="N27" s="87">
        <f>SUM(Table134[[#This Row],[BEE1]:[Column3]])-Table134[[#This Row],[Discard]]</f>
        <v>843</v>
      </c>
      <c r="O27" s="112">
        <f>RANK(Table134[[#This Row],[Total2]],Table134[Total2])</f>
        <v>24</v>
      </c>
    </row>
    <row r="28" spans="1:15">
      <c r="A28" s="84" t="s">
        <v>247</v>
      </c>
      <c r="B28" s="111" t="s">
        <v>156</v>
      </c>
      <c r="C28" s="111">
        <v>310</v>
      </c>
      <c r="D28" s="111">
        <v>268</v>
      </c>
      <c r="E28" s="102">
        <v>0</v>
      </c>
      <c r="F28" s="102">
        <v>255</v>
      </c>
      <c r="G28" s="102"/>
      <c r="H28" s="86"/>
      <c r="I28" s="86"/>
      <c r="J28" s="103">
        <f>IF(COUNT(Table134[[#This Row],[BEE1]:[Column4]])&gt;1,MIN(Table134[[#This Row],[BEE1]:[Column2]]),0)</f>
        <v>0</v>
      </c>
      <c r="K28" s="104">
        <f>IF(SUM(Table134[[#This Row],[BEE1]:[Column4]])-Table134[[#This Row],[Discard]]+Table134[[#This Row],[Discard]]/100000&gt;0,SUM(Table134[[#This Row],[BEE1]:[Column4]])-Table134[[#This Row],[Discard]]*0.9999,"")</f>
        <v>833</v>
      </c>
      <c r="L28" s="102">
        <f>IF(Table134[[#This Row],[Total]]&lt;&gt;"",RANK(Table134[[#This Row],[Total]],Table134[Total]),"")</f>
        <v>25</v>
      </c>
      <c r="M28" s="105" t="str">
        <f>IF(Table134[[#This Row],[Name]]&lt;&gt;"",Table134[[#This Row],[Name]],"")</f>
        <v>Mathew Collins</v>
      </c>
      <c r="N28" s="87">
        <f>SUM(Table134[[#This Row],[BEE1]:[Column3]])-Table134[[#This Row],[Discard]]</f>
        <v>833</v>
      </c>
      <c r="O28" s="112">
        <f>RANK(Table134[[#This Row],[Total2]],Table134[Total2])</f>
        <v>25</v>
      </c>
    </row>
    <row r="29" spans="1:15">
      <c r="A29" s="84" t="s">
        <v>249</v>
      </c>
      <c r="B29" s="111" t="s">
        <v>100</v>
      </c>
      <c r="C29" s="111">
        <v>260</v>
      </c>
      <c r="D29" s="111">
        <v>293</v>
      </c>
      <c r="E29" s="102">
        <v>0</v>
      </c>
      <c r="F29" s="102">
        <v>278</v>
      </c>
      <c r="G29" s="102"/>
      <c r="H29" s="86"/>
      <c r="I29" s="86"/>
      <c r="J29" s="103">
        <f>IF(COUNT(Table134[[#This Row],[BEE1]:[Column4]])&gt;1,MIN(Table134[[#This Row],[BEE1]:[Column2]]),0)</f>
        <v>0</v>
      </c>
      <c r="K29" s="104">
        <f>IF(SUM(Table134[[#This Row],[BEE1]:[Column4]])-Table134[[#This Row],[Discard]]+Table134[[#This Row],[Discard]]/100000&gt;0,SUM(Table134[[#This Row],[BEE1]:[Column4]])-Table134[[#This Row],[Discard]]*0.9999,"")</f>
        <v>831</v>
      </c>
      <c r="L29" s="102">
        <f>IF(Table134[[#This Row],[Total]]&lt;&gt;"",RANK(Table134[[#This Row],[Total]],Table134[Total]),"")</f>
        <v>26</v>
      </c>
      <c r="M29" s="105" t="str">
        <f>IF(Table134[[#This Row],[Name]]&lt;&gt;"",Table134[[#This Row],[Name]],"")</f>
        <v>Peter Claro</v>
      </c>
      <c r="N29" s="87">
        <f>SUM(Table134[[#This Row],[BEE1]:[Column3]])-Table134[[#This Row],[Discard]]</f>
        <v>831</v>
      </c>
      <c r="O29" s="112">
        <f>RANK(Table134[[#This Row],[Total2]],Table134[Total2])</f>
        <v>26</v>
      </c>
    </row>
    <row r="30" spans="1:15">
      <c r="A30" s="85" t="s">
        <v>439</v>
      </c>
      <c r="B30" s="86" t="s">
        <v>156</v>
      </c>
      <c r="C30" s="86">
        <v>0</v>
      </c>
      <c r="D30" s="86">
        <v>0</v>
      </c>
      <c r="E30" s="86">
        <v>385</v>
      </c>
      <c r="F30" s="86">
        <v>415</v>
      </c>
      <c r="G30" s="86"/>
      <c r="H30" s="86"/>
      <c r="I30" s="86"/>
      <c r="J30" s="108">
        <f>IF(COUNT(Table134[[#This Row],[BEE1]:[Column4]])&gt;1,MIN(Table134[[#This Row],[BEE1]:[Column2]]),0)</f>
        <v>0</v>
      </c>
      <c r="K30" s="104">
        <f>IF(SUM(Table134[[#This Row],[BEE1]:[Column4]])-Table134[[#This Row],[Discard]]+Table134[[#This Row],[Discard]]/100000&gt;0,SUM(Table134[[#This Row],[BEE1]:[Column4]])-Table134[[#This Row],[Discard]],"")</f>
        <v>800</v>
      </c>
      <c r="L30" s="86">
        <f>IF(Table134[[#This Row],[Total]]&lt;&gt;"",RANK(Table134[[#This Row],[Total]],Table134[Total]),"")</f>
        <v>27</v>
      </c>
      <c r="M30" s="105" t="str">
        <f>IF(Table134[[#This Row],[Name]]&lt;&gt;"",Table134[[#This Row],[Name]],"")</f>
        <v>Piotr Kasztelan</v>
      </c>
      <c r="N30" s="85">
        <f>SUM(Table134[[#This Row],[BEE1]:[Column3]])-Table134[[#This Row],[Discard]]</f>
        <v>800</v>
      </c>
      <c r="O30" s="105">
        <f>RANK(Table134[[#This Row],[Total2]],Table134[Total2])</f>
        <v>27</v>
      </c>
    </row>
    <row r="31" spans="1:15">
      <c r="A31" s="84" t="s">
        <v>232</v>
      </c>
      <c r="B31" s="111" t="s">
        <v>82</v>
      </c>
      <c r="C31" s="111">
        <v>420</v>
      </c>
      <c r="D31" s="111">
        <v>378</v>
      </c>
      <c r="E31" s="102">
        <v>0</v>
      </c>
      <c r="F31" s="102">
        <v>0</v>
      </c>
      <c r="G31" s="102"/>
      <c r="H31" s="86"/>
      <c r="I31" s="86"/>
      <c r="J31" s="103">
        <f>IF(COUNT(Table134[[#This Row],[BEE1]:[Column4]])&gt;1,MIN(Table134[[#This Row],[BEE1]:[Column2]]),0)</f>
        <v>0</v>
      </c>
      <c r="K31" s="104">
        <f>IF(SUM(Table134[[#This Row],[BEE1]:[Column4]])-Table134[[#This Row],[Discard]]+Table134[[#This Row],[Discard]]/100000&gt;0,SUM(Table134[[#This Row],[BEE1]:[Column4]])-Table134[[#This Row],[Discard]]*0.9999,"")</f>
        <v>798</v>
      </c>
      <c r="L31" s="102">
        <f>IF(Table134[[#This Row],[Total]]&lt;&gt;"",RANK(Table134[[#This Row],[Total]],Table134[Total]),"")</f>
        <v>28</v>
      </c>
      <c r="M31" s="105" t="str">
        <f>IF(Table134[[#This Row],[Name]]&lt;&gt;"",Table134[[#This Row],[Name]],"")</f>
        <v>Shane O'Connor</v>
      </c>
      <c r="N31" s="87">
        <f>SUM(Table134[[#This Row],[BEE1]:[Column3]])-Table134[[#This Row],[Discard]]</f>
        <v>798</v>
      </c>
      <c r="O31" s="112">
        <f>RANK(Table134[[#This Row],[Total2]],Table134[Total2])</f>
        <v>28</v>
      </c>
    </row>
    <row r="32" spans="1:15">
      <c r="A32" s="109" t="s">
        <v>235</v>
      </c>
      <c r="B32" s="110" t="s">
        <v>156</v>
      </c>
      <c r="C32" s="110">
        <v>400</v>
      </c>
      <c r="D32" s="110">
        <v>378</v>
      </c>
      <c r="E32" s="86">
        <v>0</v>
      </c>
      <c r="F32" s="86">
        <v>0</v>
      </c>
      <c r="G32" s="86"/>
      <c r="H32" s="86"/>
      <c r="I32" s="86"/>
      <c r="J32" s="108">
        <f>IF(COUNT(Table134[[#This Row],[BEE1]:[Column4]])&gt;1,MIN(Table134[[#This Row],[BEE1]:[Column2]]),0)</f>
        <v>0</v>
      </c>
      <c r="K32" s="104">
        <f>IF(SUM(Table134[[#This Row],[BEE1]:[Column4]])-Table134[[#This Row],[Discard]]+Table134[[#This Row],[Discard]]/100000&gt;0,SUM(Table134[[#This Row],[BEE1]:[Column4]])-Table134[[#This Row],[Discard]]*0.9999,"")</f>
        <v>778</v>
      </c>
      <c r="L32" s="86">
        <f>IF(Table134[[#This Row],[Total]]&lt;&gt;"",RANK(Table134[[#This Row],[Total]],Table134[Total]),"")</f>
        <v>29</v>
      </c>
      <c r="M32" s="105" t="str">
        <f>IF(Table134[[#This Row],[Name]]&lt;&gt;"",Table134[[#This Row],[Name]],"")</f>
        <v>Sylvain Baudlot</v>
      </c>
      <c r="N32" s="85">
        <f>SUM(Table134[[#This Row],[BEE1]:[Column3]])-Table134[[#This Row],[Discard]]</f>
        <v>778</v>
      </c>
      <c r="O32" s="105">
        <f>RANK(Table134[[#This Row],[Total2]],Table134[Total2])</f>
        <v>29</v>
      </c>
    </row>
    <row r="33" spans="1:15">
      <c r="A33" s="85" t="s">
        <v>404</v>
      </c>
      <c r="B33" s="86" t="s">
        <v>88</v>
      </c>
      <c r="C33" s="86">
        <v>0</v>
      </c>
      <c r="D33" s="86">
        <v>0</v>
      </c>
      <c r="E33" s="86">
        <v>358</v>
      </c>
      <c r="F33" s="86">
        <v>360</v>
      </c>
      <c r="G33" s="86"/>
      <c r="H33" s="86"/>
      <c r="I33" s="86"/>
      <c r="J33" s="108">
        <f>IF(COUNT(Table134[[#This Row],[BEE1]:[Column4]])&gt;1,MIN(Table134[[#This Row],[BEE1]:[Column2]]),0)</f>
        <v>0</v>
      </c>
      <c r="K33" s="104">
        <f>IF(SUM(Table134[[#This Row],[BEE1]:[Column4]])-Table134[[#This Row],[Discard]]+Table134[[#This Row],[Discard]]/100000&gt;0,SUM(Table134[[#This Row],[BEE1]:[Column4]])-Table134[[#This Row],[Discard]]*0.9999,"")</f>
        <v>718</v>
      </c>
      <c r="L33" s="86">
        <f>IF(Table134[[#This Row],[Total]]&lt;&gt;"",RANK(Table134[[#This Row],[Total]],Table134[Total]),"")</f>
        <v>30</v>
      </c>
      <c r="M33" s="105" t="str">
        <f>IF(Table134[[#This Row],[Name]]&lt;&gt;"",Table134[[#This Row],[Name]],"")</f>
        <v>Isobelle O Sullivan</v>
      </c>
      <c r="N33" s="85">
        <f>SUM(Table134[[#This Row],[BEE1]:[Column3]])-Table134[[#This Row],[Discard]]</f>
        <v>718</v>
      </c>
      <c r="O33" s="105">
        <f>RANK(Table134[[#This Row],[Total2]],Table134[Total2])</f>
        <v>30</v>
      </c>
    </row>
    <row r="34" spans="1:15">
      <c r="A34" s="84" t="s">
        <v>307</v>
      </c>
      <c r="B34" s="111" t="s">
        <v>77</v>
      </c>
      <c r="C34" s="111">
        <v>0</v>
      </c>
      <c r="D34" s="111">
        <v>343</v>
      </c>
      <c r="E34" s="102">
        <v>0</v>
      </c>
      <c r="F34" s="102">
        <v>350</v>
      </c>
      <c r="G34" s="102"/>
      <c r="H34" s="86"/>
      <c r="I34" s="86"/>
      <c r="J34" s="103"/>
      <c r="K34" s="104">
        <f>IF(SUM(Table134[[#This Row],[BEE1]:[Column4]])-Table134[[#This Row],[Discard]]+Table134[[#This Row],[Discard]]/100000&gt;0,SUM(Table134[[#This Row],[BEE1]:[Column4]])-Table134[[#This Row],[Discard]]*0.9999,"")</f>
        <v>693</v>
      </c>
      <c r="L34" s="102">
        <f>IF(Table134[[#This Row],[Total]]&lt;&gt;"",RANK(Table134[[#This Row],[Total]],Table134[Total]),"")</f>
        <v>31</v>
      </c>
      <c r="M34" s="105" t="str">
        <f>IF(Table134[[#This Row],[Name]]&lt;&gt;"",Table134[[#This Row],[Name]],"")</f>
        <v>John Mansfield</v>
      </c>
      <c r="N34" s="87">
        <f>SUM(Table134[[#This Row],[BEE1]:[Column3]])-Table134[[#This Row],[Discard]]</f>
        <v>693</v>
      </c>
      <c r="O34" s="112">
        <f>RANK(Table134[[#This Row],[Total2]],Table134[Total2])</f>
        <v>31</v>
      </c>
    </row>
    <row r="35" spans="1:15">
      <c r="A35" s="85" t="s">
        <v>438</v>
      </c>
      <c r="B35" s="86" t="s">
        <v>77</v>
      </c>
      <c r="C35" s="86">
        <v>0</v>
      </c>
      <c r="D35" s="86">
        <v>330</v>
      </c>
      <c r="E35" s="86">
        <v>0</v>
      </c>
      <c r="F35" s="86">
        <v>340</v>
      </c>
      <c r="G35" s="86"/>
      <c r="H35" s="86"/>
      <c r="I35" s="86"/>
      <c r="J35" s="108">
        <f>IF(COUNT(Table134[[#This Row],[BEE1]:[Column4]])&gt;1,MIN(Table134[[#This Row],[BEE1]:[Column2]]),0)</f>
        <v>0</v>
      </c>
      <c r="K35" s="104">
        <f>IF(SUM(Table134[[#This Row],[BEE1]:[Column4]])-Table134[[#This Row],[Discard]]+Table134[[#This Row],[Discard]]/100000&gt;0,SUM(Table134[[#This Row],[BEE1]:[Column4]])-Table134[[#This Row],[Discard]],"")</f>
        <v>670</v>
      </c>
      <c r="L35" s="86">
        <f>IF(Table134[[#This Row],[Total]]&lt;&gt;"",RANK(Table134[[#This Row],[Total]],Table134[Total]),"")</f>
        <v>32</v>
      </c>
      <c r="M35" s="105" t="str">
        <f>IF(Table134[[#This Row],[Name]]&lt;&gt;"",Table134[[#This Row],[Name]],"")</f>
        <v>Hansh Sundaresan</v>
      </c>
      <c r="N35" s="85">
        <f>SUM(Table134[[#This Row],[BEE1]:[Column3]])-Table134[[#This Row],[Discard]]</f>
        <v>670</v>
      </c>
      <c r="O35" s="105">
        <f>RANK(Table134[[#This Row],[Total2]],Table134[Total2])</f>
        <v>32</v>
      </c>
    </row>
    <row r="36" spans="1:15">
      <c r="A36" s="85" t="s">
        <v>402</v>
      </c>
      <c r="B36" s="86" t="s">
        <v>156</v>
      </c>
      <c r="C36" s="86">
        <v>0</v>
      </c>
      <c r="D36" s="86">
        <v>0</v>
      </c>
      <c r="E36" s="86">
        <v>358</v>
      </c>
      <c r="F36" s="86">
        <v>303</v>
      </c>
      <c r="G36" s="86"/>
      <c r="H36" s="86"/>
      <c r="I36" s="86"/>
      <c r="J36" s="108">
        <f>IF(COUNT(Table134[[#This Row],[BEE1]:[Column4]])&gt;1,MIN(Table134[[#This Row],[BEE1]:[Column2]]),0)</f>
        <v>0</v>
      </c>
      <c r="K36" s="104">
        <f>IF(SUM(Table134[[#This Row],[BEE1]:[Column4]])-Table134[[#This Row],[Discard]]+Table134[[#This Row],[Discard]]/100000&gt;0,SUM(Table134[[#This Row],[BEE1]:[Column4]])-Table134[[#This Row],[Discard]]*0.9999,"")</f>
        <v>661</v>
      </c>
      <c r="L36" s="86">
        <f>IF(Table134[[#This Row],[Total]]&lt;&gt;"",RANK(Table134[[#This Row],[Total]],Table134[Total]),"")</f>
        <v>33</v>
      </c>
      <c r="M36" s="105" t="str">
        <f>IF(Table134[[#This Row],[Name]]&lt;&gt;"",Table134[[#This Row],[Name]],"")</f>
        <v>Nickolay Genov</v>
      </c>
      <c r="N36" s="85">
        <f>SUM(Table134[[#This Row],[BEE1]:[Column3]])-Table134[[#This Row],[Discard]]</f>
        <v>661</v>
      </c>
      <c r="O36" s="105">
        <f>RANK(Table134[[#This Row],[Total2]],Table134[Total2])</f>
        <v>33</v>
      </c>
    </row>
    <row r="37" spans="1:15">
      <c r="A37" s="84" t="s">
        <v>87</v>
      </c>
      <c r="B37" s="111" t="s">
        <v>88</v>
      </c>
      <c r="C37" s="111">
        <v>325</v>
      </c>
      <c r="D37" s="111">
        <v>310</v>
      </c>
      <c r="E37" s="102">
        <v>0</v>
      </c>
      <c r="F37" s="102">
        <v>0</v>
      </c>
      <c r="G37" s="102"/>
      <c r="H37" s="86"/>
      <c r="I37" s="86"/>
      <c r="J37" s="103">
        <f>IF(COUNT(Table134[[#This Row],[BEE1]:[Column4]])&gt;1,MIN(Table134[[#This Row],[BEE1]:[Column2]]),0)</f>
        <v>0</v>
      </c>
      <c r="K37" s="104">
        <f>IF(SUM(Table134[[#This Row],[BEE1]:[Column4]])-Table134[[#This Row],[Discard]]+Table134[[#This Row],[Discard]]/100000&gt;0,SUM(Table134[[#This Row],[BEE1]:[Column4]])-Table134[[#This Row],[Discard]]*0.9999,"")</f>
        <v>635</v>
      </c>
      <c r="L37" s="102">
        <f>IF(Table134[[#This Row],[Total]]&lt;&gt;"",RANK(Table134[[#This Row],[Total]],Table134[Total]),"")</f>
        <v>34</v>
      </c>
      <c r="M37" s="105" t="str">
        <f>IF(Table134[[#This Row],[Name]]&lt;&gt;"",Table134[[#This Row],[Name]],"")</f>
        <v>Sean Leisk</v>
      </c>
      <c r="N37" s="87">
        <f>SUM(Table134[[#This Row],[BEE1]:[Column3]])-Table134[[#This Row],[Discard]]</f>
        <v>635</v>
      </c>
      <c r="O37" s="112">
        <f>RANK(Table134[[#This Row],[Total2]],Table134[Total2])</f>
        <v>34</v>
      </c>
    </row>
    <row r="38" spans="1:15">
      <c r="A38" s="84" t="s">
        <v>246</v>
      </c>
      <c r="B38" s="111" t="s">
        <v>242</v>
      </c>
      <c r="C38" s="111">
        <v>315</v>
      </c>
      <c r="D38" s="111">
        <v>0</v>
      </c>
      <c r="E38" s="102">
        <v>0</v>
      </c>
      <c r="F38" s="102">
        <v>320</v>
      </c>
      <c r="G38" s="102"/>
      <c r="H38" s="86"/>
      <c r="I38" s="86"/>
      <c r="J38" s="103">
        <f>IF(COUNT(Table134[[#This Row],[BEE1]:[Column4]])&gt;1,MIN(Table134[[#This Row],[BEE1]:[Column2]]),0)</f>
        <v>0</v>
      </c>
      <c r="K38" s="104">
        <f>IF(SUM(Table134[[#This Row],[BEE1]:[Column4]])-Table134[[#This Row],[Discard]]+Table134[[#This Row],[Discard]]/100000&gt;0,SUM(Table134[[#This Row],[BEE1]:[Column4]])-Table134[[#This Row],[Discard]]*0.9999,"")</f>
        <v>635</v>
      </c>
      <c r="L38" s="102">
        <f>IF(Table134[[#This Row],[Total]]&lt;&gt;"",RANK(Table134[[#This Row],[Total]],Table134[Total]),"")</f>
        <v>34</v>
      </c>
      <c r="M38" s="105" t="str">
        <f>IF(Table134[[#This Row],[Name]]&lt;&gt;"",Table134[[#This Row],[Name]],"")</f>
        <v>Maciek Zaczec</v>
      </c>
      <c r="N38" s="87">
        <f>SUM(Table134[[#This Row],[BEE1]:[Column3]])-Table134[[#This Row],[Discard]]</f>
        <v>635</v>
      </c>
      <c r="O38" s="112">
        <f>RANK(Table134[[#This Row],[Total2]],Table134[Total2])</f>
        <v>34</v>
      </c>
    </row>
    <row r="39" spans="1:15">
      <c r="A39" s="85" t="s">
        <v>310</v>
      </c>
      <c r="B39" s="86" t="s">
        <v>86</v>
      </c>
      <c r="C39" s="86">
        <v>0</v>
      </c>
      <c r="D39" s="86">
        <v>293</v>
      </c>
      <c r="E39" s="86">
        <v>0</v>
      </c>
      <c r="F39" s="86">
        <v>325</v>
      </c>
      <c r="G39" s="86"/>
      <c r="H39" s="86"/>
      <c r="I39" s="86"/>
      <c r="J39" s="108">
        <f>IF(COUNT(Table134[[#This Row],[BEE1]:[Column4]])&gt;1,MIN(Table134[[#This Row],[BEE1]:[Column2]]),0)</f>
        <v>0</v>
      </c>
      <c r="K39" s="104">
        <f>IF(SUM(Table134[[#This Row],[BEE1]:[Column4]])-Table134[[#This Row],[Discard]]+Table134[[#This Row],[Discard]]/100000&gt;0,SUM(Table134[[#This Row],[BEE1]:[Column4]])-Table134[[#This Row],[Discard]]*0.9999,"")</f>
        <v>618</v>
      </c>
      <c r="L39" s="86">
        <f>IF(Table134[[#This Row],[Total]]&lt;&gt;"",RANK(Table134[[#This Row],[Total]],Table134[Total]),"")</f>
        <v>36</v>
      </c>
      <c r="M39" s="105" t="str">
        <f>IF(Table134[[#This Row],[Name]]&lt;&gt;"",Table134[[#This Row],[Name]],"")</f>
        <v>Shelley Tobin</v>
      </c>
      <c r="N39" s="85">
        <f>SUM(Table134[[#This Row],[BEE1]:[Column3]])-Table134[[#This Row],[Discard]]</f>
        <v>618</v>
      </c>
      <c r="O39" s="105">
        <f>RANK(Table134[[#This Row],[Total2]],Table134[Total2])</f>
        <v>36</v>
      </c>
    </row>
    <row r="40" spans="1:15">
      <c r="A40" s="85" t="s">
        <v>312</v>
      </c>
      <c r="B40" s="86" t="s">
        <v>88</v>
      </c>
      <c r="C40" s="86">
        <v>0</v>
      </c>
      <c r="D40" s="86">
        <v>250</v>
      </c>
      <c r="E40" s="86">
        <v>0</v>
      </c>
      <c r="F40" s="86">
        <v>303</v>
      </c>
      <c r="G40" s="86"/>
      <c r="H40" s="86"/>
      <c r="I40" s="86"/>
      <c r="J40" s="108">
        <f>IF(COUNT(Table134[[#This Row],[BEE1]:[Column4]])&gt;1,MIN(Table134[[#This Row],[BEE1]:[Column2]]),0)</f>
        <v>0</v>
      </c>
      <c r="K40" s="104">
        <f>IF(SUM(Table134[[#This Row],[BEE1]:[Column4]])-Table134[[#This Row],[Discard]]+Table134[[#This Row],[Discard]]/100000&gt;0,SUM(Table134[[#This Row],[BEE1]:[Column4]])-Table134[[#This Row],[Discard]]*0.9999,"")</f>
        <v>553</v>
      </c>
      <c r="L40" s="86">
        <f>IF(Table134[[#This Row],[Total]]&lt;&gt;"",RANK(Table134[[#This Row],[Total]],Table134[Total]),"")</f>
        <v>37</v>
      </c>
      <c r="M40" s="105" t="str">
        <f>IF(Table134[[#This Row],[Name]]&lt;&gt;"",Table134[[#This Row],[Name]],"")</f>
        <v>Mingx Ming</v>
      </c>
      <c r="N40" s="85">
        <f>SUM(Table134[[#This Row],[BEE1]:[Column3]])-Table134[[#This Row],[Discard]]</f>
        <v>553</v>
      </c>
      <c r="O40" s="105">
        <f>RANK(Table134[[#This Row],[Total2]],Table134[Total2])</f>
        <v>37</v>
      </c>
    </row>
    <row r="41" spans="1:15">
      <c r="A41" s="84" t="s">
        <v>254</v>
      </c>
      <c r="B41" s="111" t="s">
        <v>156</v>
      </c>
      <c r="C41" s="111">
        <v>270</v>
      </c>
      <c r="D41" s="111">
        <v>268</v>
      </c>
      <c r="E41" s="102">
        <v>0</v>
      </c>
      <c r="F41" s="102">
        <v>0</v>
      </c>
      <c r="G41" s="102"/>
      <c r="H41" s="86"/>
      <c r="I41" s="86"/>
      <c r="J41" s="103">
        <f>IF(COUNT(Table134[[#This Row],[BEE1]:[Column4]])&gt;1,MIN(Table134[[#This Row],[BEE1]:[Column2]]),0)</f>
        <v>0</v>
      </c>
      <c r="K41" s="104">
        <f>IF(SUM(Table134[[#This Row],[BEE1]:[Column4]])-Table134[[#This Row],[Discard]]+Table134[[#This Row],[Discard]]/100000&gt;0,SUM(Table134[[#This Row],[BEE1]:[Column4]])-Table134[[#This Row],[Discard]]*0.9999,"")</f>
        <v>538</v>
      </c>
      <c r="L41" s="102">
        <f>IF(Table134[[#This Row],[Total]]&lt;&gt;"",RANK(Table134[[#This Row],[Total]],Table134[Total]),"")</f>
        <v>38</v>
      </c>
      <c r="M41" s="105" t="str">
        <f>IF(Table134[[#This Row],[Name]]&lt;&gt;"",Table134[[#This Row],[Name]],"")</f>
        <v>Catherine Harnedy</v>
      </c>
      <c r="N41" s="87">
        <f>SUM(Table134[[#This Row],[BEE1]:[Column3]])-Table134[[#This Row],[Discard]]</f>
        <v>538</v>
      </c>
      <c r="O41" s="112">
        <f>RANK(Table134[[#This Row],[Total2]],Table134[Total2])</f>
        <v>38</v>
      </c>
    </row>
    <row r="42" spans="1:15">
      <c r="A42" s="84" t="s">
        <v>236</v>
      </c>
      <c r="B42" s="111" t="s">
        <v>77</v>
      </c>
      <c r="C42" s="111">
        <v>388</v>
      </c>
      <c r="D42" s="111">
        <v>0</v>
      </c>
      <c r="E42" s="102">
        <v>0</v>
      </c>
      <c r="F42" s="102">
        <v>0</v>
      </c>
      <c r="G42" s="102"/>
      <c r="H42" s="86"/>
      <c r="I42" s="86"/>
      <c r="J42" s="103">
        <f>IF(COUNT(Table134[[#This Row],[BEE1]:[Column4]])&gt;1,MIN(Table134[[#This Row],[BEE1]:[Column2]]),0)</f>
        <v>0</v>
      </c>
      <c r="K42" s="104">
        <f>IF(SUM(Table134[[#This Row],[BEE1]:[Column4]])-Table134[[#This Row],[Discard]]+Table134[[#This Row],[Discard]]/100000&gt;0,SUM(Table134[[#This Row],[BEE1]:[Column4]])-Table134[[#This Row],[Discard]]*0.9999,"")</f>
        <v>388</v>
      </c>
      <c r="L42" s="102">
        <f>IF(Table134[[#This Row],[Total]]&lt;&gt;"",RANK(Table134[[#This Row],[Total]],Table134[Total]),"")</f>
        <v>39</v>
      </c>
      <c r="M42" s="105" t="str">
        <f>IF(Table134[[#This Row],[Name]]&lt;&gt;"",Table134[[#This Row],[Name]],"")</f>
        <v xml:space="preserve">Brian Kelleher </v>
      </c>
      <c r="N42" s="87">
        <f>SUM(Table134[[#This Row],[BEE1]:[Column3]])-Table134[[#This Row],[Discard]]</f>
        <v>388</v>
      </c>
      <c r="O42" s="112">
        <f>RANK(Table134[[#This Row],[Total2]],Table134[Total2])</f>
        <v>39</v>
      </c>
    </row>
    <row r="43" spans="1:15">
      <c r="A43" s="84" t="s">
        <v>303</v>
      </c>
      <c r="B43" s="111" t="s">
        <v>242</v>
      </c>
      <c r="C43" s="111">
        <v>0</v>
      </c>
      <c r="D43" s="111">
        <v>378</v>
      </c>
      <c r="E43" s="102">
        <v>0</v>
      </c>
      <c r="F43" s="102">
        <v>0</v>
      </c>
      <c r="G43" s="102"/>
      <c r="H43" s="86"/>
      <c r="I43" s="86"/>
      <c r="J43" s="103"/>
      <c r="K43" s="104">
        <f>IF(SUM(Table134[[#This Row],[BEE1]:[Column4]])-Table134[[#This Row],[Discard]]+Table134[[#This Row],[Discard]]/100000&gt;0,SUM(Table134[[#This Row],[BEE1]:[Column4]])-Table134[[#This Row],[Discard]]*0.9999,"")</f>
        <v>378</v>
      </c>
      <c r="L43" s="102">
        <f>IF(Table134[[#This Row],[Total]]&lt;&gt;"",RANK(Table134[[#This Row],[Total]],Table134[Total]),"")</f>
        <v>40</v>
      </c>
      <c r="M43" s="105" t="str">
        <f>IF(Table134[[#This Row],[Name]]&lt;&gt;"",Table134[[#This Row],[Name]],"")</f>
        <v>Mantas Franckeitis</v>
      </c>
      <c r="N43" s="87">
        <f>SUM(Table134[[#This Row],[BEE1]:[Column3]])-Table134[[#This Row],[Discard]]</f>
        <v>378</v>
      </c>
      <c r="O43" s="112">
        <f>RANK(Table134[[#This Row],[Total2]],Table134[Total2])</f>
        <v>40</v>
      </c>
    </row>
    <row r="44" spans="1:15">
      <c r="A44" s="84" t="s">
        <v>304</v>
      </c>
      <c r="B44" s="111" t="s">
        <v>156</v>
      </c>
      <c r="C44" s="111">
        <v>0</v>
      </c>
      <c r="D44" s="111">
        <v>378</v>
      </c>
      <c r="E44" s="102">
        <v>0</v>
      </c>
      <c r="F44" s="102">
        <v>0</v>
      </c>
      <c r="G44" s="102"/>
      <c r="H44" s="86"/>
      <c r="I44" s="86"/>
      <c r="J44" s="103"/>
      <c r="K44" s="104">
        <f>IF(SUM(Table134[[#This Row],[BEE1]:[Column4]])-Table134[[#This Row],[Discard]]+Table134[[#This Row],[Discard]]/100000&gt;0,SUM(Table134[[#This Row],[BEE1]:[Column4]])-Table134[[#This Row],[Discard]]*0.9999,"")</f>
        <v>378</v>
      </c>
      <c r="L44" s="102">
        <f>IF(Table134[[#This Row],[Total]]&lt;&gt;"",RANK(Table134[[#This Row],[Total]],Table134[Total]),"")</f>
        <v>40</v>
      </c>
      <c r="M44" s="105" t="str">
        <f>IF(Table134[[#This Row],[Name]]&lt;&gt;"",Table134[[#This Row],[Name]],"")</f>
        <v>Nick koval</v>
      </c>
      <c r="N44" s="87">
        <f>SUM(Table134[[#This Row],[BEE1]:[Column3]])-Table134[[#This Row],[Discard]]</f>
        <v>378</v>
      </c>
      <c r="O44" s="112">
        <f>RANK(Table134[[#This Row],[Total2]],Table134[Total2])</f>
        <v>40</v>
      </c>
    </row>
    <row r="45" spans="1:15">
      <c r="A45" s="85" t="s">
        <v>195</v>
      </c>
      <c r="B45" s="86" t="s">
        <v>82</v>
      </c>
      <c r="C45" s="86">
        <v>0</v>
      </c>
      <c r="D45" s="86">
        <v>0</v>
      </c>
      <c r="E45" s="86">
        <v>373</v>
      </c>
      <c r="F45" s="86">
        <v>0</v>
      </c>
      <c r="G45" s="86"/>
      <c r="H45" s="86"/>
      <c r="I45" s="86"/>
      <c r="J45" s="108">
        <f>IF(COUNT(Table134[[#This Row],[BEE1]:[Column4]])&gt;1,MIN(Table134[[#This Row],[BEE1]:[Column2]]),0)</f>
        <v>0</v>
      </c>
      <c r="K45" s="104">
        <f>IF(SUM(Table134[[#This Row],[BEE1]:[Column4]])-Table134[[#This Row],[Discard]]+Table134[[#This Row],[Discard]]/100000&gt;0,SUM(Table134[[#This Row],[BEE1]:[Column4]])-Table134[[#This Row],[Discard]]*0.9999,"")</f>
        <v>373</v>
      </c>
      <c r="L45" s="86">
        <f>IF(Table134[[#This Row],[Total]]&lt;&gt;"",RANK(Table134[[#This Row],[Total]],Table134[Total]),"")</f>
        <v>42</v>
      </c>
      <c r="M45" s="105" t="str">
        <f>IF(Table134[[#This Row],[Name]]&lt;&gt;"",Table134[[#This Row],[Name]],"")</f>
        <v>Thi Ly Cashman</v>
      </c>
      <c r="N45" s="85">
        <f>SUM(Table134[[#This Row],[BEE1]:[Column3]])-Table134[[#This Row],[Discard]]</f>
        <v>373</v>
      </c>
      <c r="O45" s="105">
        <f>RANK(Table134[[#This Row],[Total2]],Table134[Total2])</f>
        <v>42</v>
      </c>
    </row>
    <row r="46" spans="1:15">
      <c r="A46" s="84" t="s">
        <v>305</v>
      </c>
      <c r="B46" s="111" t="s">
        <v>86</v>
      </c>
      <c r="C46" s="111">
        <v>0</v>
      </c>
      <c r="D46" s="111">
        <v>355</v>
      </c>
      <c r="E46" s="102">
        <v>0</v>
      </c>
      <c r="F46" s="102">
        <v>0</v>
      </c>
      <c r="G46" s="102"/>
      <c r="H46" s="86"/>
      <c r="I46" s="86"/>
      <c r="J46" s="103"/>
      <c r="K46" s="104">
        <f>IF(SUM(Table134[[#This Row],[BEE1]:[Column4]])-Table134[[#This Row],[Discard]]+Table134[[#This Row],[Discard]]/100000&gt;0,SUM(Table134[[#This Row],[BEE1]:[Column4]])-Table134[[#This Row],[Discard]]*0.9999,"")</f>
        <v>355</v>
      </c>
      <c r="L46" s="102">
        <f>IF(Table134[[#This Row],[Total]]&lt;&gt;"",RANK(Table134[[#This Row],[Total]],Table134[Total]),"")</f>
        <v>43</v>
      </c>
      <c r="M46" s="105" t="str">
        <f>IF(Table134[[#This Row],[Name]]&lt;&gt;"",Table134[[#This Row],[Name]],"")</f>
        <v>Conor O' Sullivan</v>
      </c>
      <c r="N46" s="87">
        <f>SUM(Table134[[#This Row],[BEE1]:[Column3]])-Table134[[#This Row],[Discard]]</f>
        <v>355</v>
      </c>
      <c r="O46" s="112">
        <f>RANK(Table134[[#This Row],[Total2]],Table134[Total2])</f>
        <v>43</v>
      </c>
    </row>
    <row r="47" spans="1:15">
      <c r="A47" s="85" t="s">
        <v>437</v>
      </c>
      <c r="B47" s="86" t="s">
        <v>82</v>
      </c>
      <c r="C47" s="86">
        <v>0</v>
      </c>
      <c r="D47" s="86">
        <v>0</v>
      </c>
      <c r="E47" s="86">
        <v>0</v>
      </c>
      <c r="F47" s="86">
        <v>355</v>
      </c>
      <c r="G47" s="86"/>
      <c r="H47" s="86"/>
      <c r="I47" s="86"/>
      <c r="J47" s="108">
        <f>IF(COUNT(Table134[[#This Row],[BEE1]:[Column4]])&gt;1,MIN(Table134[[#This Row],[BEE1]:[Column2]]),0)</f>
        <v>0</v>
      </c>
      <c r="K47" s="104">
        <f>IF(SUM(Table134[[#This Row],[BEE1]:[Column4]])-Table134[[#This Row],[Discard]]+Table134[[#This Row],[Discard]]/100000&gt;0,SUM(Table134[[#This Row],[BEE1]:[Column4]])-Table134[[#This Row],[Discard]]*0.9999,"")</f>
        <v>355</v>
      </c>
      <c r="L47" s="86">
        <f>IF(Table134[[#This Row],[Total]]&lt;&gt;"",RANK(Table134[[#This Row],[Total]],Table134[Total]),"")</f>
        <v>43</v>
      </c>
      <c r="M47" s="105" t="str">
        <f>IF(Table134[[#This Row],[Name]]&lt;&gt;"",Table134[[#This Row],[Name]],"")</f>
        <v>Karol Oclt</v>
      </c>
      <c r="N47" s="85">
        <f>SUM(Table134[[#This Row],[BEE1]:[Column3]])-Table134[[#This Row],[Discard]]</f>
        <v>355</v>
      </c>
      <c r="O47" s="105">
        <f>RANK(Table134[[#This Row],[Total2]],Table134[Total2])</f>
        <v>43</v>
      </c>
    </row>
    <row r="48" spans="1:15">
      <c r="A48" s="84" t="s">
        <v>306</v>
      </c>
      <c r="B48" s="111" t="s">
        <v>88</v>
      </c>
      <c r="C48" s="111">
        <v>0</v>
      </c>
      <c r="D48" s="111">
        <v>350</v>
      </c>
      <c r="E48" s="102">
        <v>0</v>
      </c>
      <c r="F48" s="102">
        <v>0</v>
      </c>
      <c r="G48" s="102"/>
      <c r="H48" s="86"/>
      <c r="I48" s="86"/>
      <c r="J48" s="103"/>
      <c r="K48" s="104">
        <f>IF(SUM(Table134[[#This Row],[BEE1]:[Column4]])-Table134[[#This Row],[Discard]]+Table134[[#This Row],[Discard]]/100000&gt;0,SUM(Table134[[#This Row],[BEE1]:[Column4]])-Table134[[#This Row],[Discard]]*0.9999,"")</f>
        <v>350</v>
      </c>
      <c r="L48" s="102">
        <f>IF(Table134[[#This Row],[Total]]&lt;&gt;"",RANK(Table134[[#This Row],[Total]],Table134[Total]),"")</f>
        <v>45</v>
      </c>
      <c r="M48" s="105" t="str">
        <f>IF(Table134[[#This Row],[Name]]&lt;&gt;"",Table134[[#This Row],[Name]],"")</f>
        <v>Nick Chan</v>
      </c>
      <c r="N48" s="87">
        <f>SUM(Table134[[#This Row],[BEE1]:[Column3]])-Table134[[#This Row],[Discard]]</f>
        <v>350</v>
      </c>
      <c r="O48" s="112">
        <f>RANK(Table134[[#This Row],[Total2]],Table134[Total2])</f>
        <v>45</v>
      </c>
    </row>
    <row r="49" spans="1:15">
      <c r="A49" s="84" t="s">
        <v>239</v>
      </c>
      <c r="B49" s="111" t="s">
        <v>88</v>
      </c>
      <c r="C49" s="111">
        <v>350</v>
      </c>
      <c r="D49" s="111">
        <v>0</v>
      </c>
      <c r="E49" s="102">
        <v>0</v>
      </c>
      <c r="F49" s="102">
        <v>0</v>
      </c>
      <c r="G49" s="102"/>
      <c r="H49" s="86"/>
      <c r="I49" s="86"/>
      <c r="J49" s="103">
        <f>IF(COUNT(Table134[[#This Row],[BEE1]:[Column4]])&gt;1,MIN(Table134[[#This Row],[BEE1]:[Column2]]),0)</f>
        <v>0</v>
      </c>
      <c r="K49" s="104">
        <f>IF(SUM(Table134[[#This Row],[BEE1]:[Column4]])-Table134[[#This Row],[Discard]]+Table134[[#This Row],[Discard]]/100000&gt;0,SUM(Table134[[#This Row],[BEE1]:[Column4]])-Table134[[#This Row],[Discard]]*0.9999,"")</f>
        <v>350</v>
      </c>
      <c r="L49" s="102">
        <f>IF(Table134[[#This Row],[Total]]&lt;&gt;"",RANK(Table134[[#This Row],[Total]],Table134[Total]),"")</f>
        <v>45</v>
      </c>
      <c r="M49" s="105" t="str">
        <f>IF(Table134[[#This Row],[Name]]&lt;&gt;"",Table134[[#This Row],[Name]],"")</f>
        <v>Carlos Gil Mossotti</v>
      </c>
      <c r="N49" s="87">
        <f>SUM(Table134[[#This Row],[BEE1]:[Column3]])-Table134[[#This Row],[Discard]]</f>
        <v>350</v>
      </c>
      <c r="O49" s="112">
        <f>RANK(Table134[[#This Row],[Total2]],Table134[Total2])</f>
        <v>45</v>
      </c>
    </row>
    <row r="50" spans="1:15">
      <c r="A50" s="85" t="s">
        <v>94</v>
      </c>
      <c r="B50" s="86" t="s">
        <v>86</v>
      </c>
      <c r="C50" s="86">
        <v>0</v>
      </c>
      <c r="D50" s="86">
        <v>0</v>
      </c>
      <c r="E50" s="86">
        <v>343</v>
      </c>
      <c r="F50" s="86">
        <v>0</v>
      </c>
      <c r="G50" s="86"/>
      <c r="H50" s="86"/>
      <c r="I50" s="86"/>
      <c r="J50" s="108">
        <f>IF(COUNT(Table134[[#This Row],[BEE1]:[Column4]])&gt;1,MIN(Table134[[#This Row],[BEE1]:[Column2]]),0)</f>
        <v>0</v>
      </c>
      <c r="K50" s="104">
        <f>IF(SUM(Table134[[#This Row],[BEE1]:[Column4]])-Table134[[#This Row],[Discard]]+Table134[[#This Row],[Discard]]/100000&gt;0,SUM(Table134[[#This Row],[BEE1]:[Column4]])-Table134[[#This Row],[Discard]],"")</f>
        <v>343</v>
      </c>
      <c r="L50" s="86">
        <f>IF(Table134[[#This Row],[Total]]&lt;&gt;"",RANK(Table134[[#This Row],[Total]],Table134[Total]),"")</f>
        <v>47</v>
      </c>
      <c r="M50" s="105" t="str">
        <f>IF(Table134[[#This Row],[Name]]&lt;&gt;"",Table134[[#This Row],[Name]],"")</f>
        <v>Ben Loughnane</v>
      </c>
      <c r="N50" s="85">
        <f>SUM(Table134[[#This Row],[BEE1]:[Column3]])-Table134[[#This Row],[Discard]]</f>
        <v>343</v>
      </c>
      <c r="O50" s="105">
        <f>RANK(Table134[[#This Row],[Total2]],Table134[Total2])</f>
        <v>47</v>
      </c>
    </row>
    <row r="51" spans="1:15">
      <c r="A51" s="84" t="s">
        <v>241</v>
      </c>
      <c r="B51" s="111" t="s">
        <v>242</v>
      </c>
      <c r="C51" s="111">
        <v>340</v>
      </c>
      <c r="D51" s="111">
        <v>0</v>
      </c>
      <c r="E51" s="102">
        <v>0</v>
      </c>
      <c r="F51" s="102">
        <v>0</v>
      </c>
      <c r="G51" s="102"/>
      <c r="H51" s="86"/>
      <c r="I51" s="86"/>
      <c r="J51" s="103">
        <f>IF(COUNT(Table134[[#This Row],[BEE1]:[Column4]])&gt;1,MIN(Table134[[#This Row],[BEE1]:[Column2]]),0)</f>
        <v>0</v>
      </c>
      <c r="K51" s="104">
        <f>IF(SUM(Table134[[#This Row],[BEE1]:[Column4]])-Table134[[#This Row],[Discard]]+Table134[[#This Row],[Discard]]/100000&gt;0,SUM(Table134[[#This Row],[BEE1]:[Column4]])-Table134[[#This Row],[Discard]]*0.9999,"")</f>
        <v>340</v>
      </c>
      <c r="L51" s="102">
        <f>IF(Table134[[#This Row],[Total]]&lt;&gt;"",RANK(Table134[[#This Row],[Total]],Table134[Total]),"")</f>
        <v>48</v>
      </c>
      <c r="M51" s="105" t="str">
        <f>IF(Table134[[#This Row],[Name]]&lt;&gt;"",Table134[[#This Row],[Name]],"")</f>
        <v>Saulius Kyprius</v>
      </c>
      <c r="N51" s="87">
        <f>SUM(Table134[[#This Row],[BEE1]:[Column3]])-Table134[[#This Row],[Discard]]</f>
        <v>340</v>
      </c>
      <c r="O51" s="112">
        <f>RANK(Table134[[#This Row],[Total2]],Table134[Total2])</f>
        <v>48</v>
      </c>
    </row>
    <row r="52" spans="1:15">
      <c r="A52" s="85" t="s">
        <v>92</v>
      </c>
      <c r="B52" s="86" t="s">
        <v>86</v>
      </c>
      <c r="C52" s="86">
        <v>0</v>
      </c>
      <c r="D52" s="86">
        <v>0</v>
      </c>
      <c r="E52" s="86">
        <v>0</v>
      </c>
      <c r="F52" s="86">
        <v>340</v>
      </c>
      <c r="G52" s="86"/>
      <c r="H52" s="86"/>
      <c r="I52" s="86"/>
      <c r="J52" s="108">
        <f>IF(COUNT(Table134[[#This Row],[BEE1]:[Column4]])&gt;1,MIN(Table134[[#This Row],[BEE1]:[Column2]]),0)</f>
        <v>0</v>
      </c>
      <c r="K52" s="104">
        <f>IF(SUM(Table134[[#This Row],[BEE1]:[Column4]])-Table134[[#This Row],[Discard]]+Table134[[#This Row],[Discard]]/100000&gt;0,SUM(Table134[[#This Row],[BEE1]:[Column4]])-Table134[[#This Row],[Discard]]*0.9999,"")</f>
        <v>340</v>
      </c>
      <c r="L52" s="86">
        <f>IF(Table134[[#This Row],[Total]]&lt;&gt;"",RANK(Table134[[#This Row],[Total]],Table134[Total]),"")</f>
        <v>48</v>
      </c>
      <c r="M52" s="105" t="str">
        <f>IF(Table134[[#This Row],[Name]]&lt;&gt;"",Table134[[#This Row],[Name]],"")</f>
        <v>Isaac Leahy</v>
      </c>
      <c r="N52" s="85">
        <f>SUM(Table134[[#This Row],[BEE1]:[Column3]])-Table134[[#This Row],[Discard]]</f>
        <v>340</v>
      </c>
      <c r="O52" s="105">
        <f>RANK(Table134[[#This Row],[Total2]],Table134[Total2])</f>
        <v>48</v>
      </c>
    </row>
    <row r="53" spans="1:15">
      <c r="A53" s="85" t="s">
        <v>98</v>
      </c>
      <c r="B53" s="86" t="s">
        <v>86</v>
      </c>
      <c r="C53" s="86">
        <v>0</v>
      </c>
      <c r="D53" s="86">
        <v>0</v>
      </c>
      <c r="E53" s="86">
        <v>335</v>
      </c>
      <c r="F53" s="86">
        <v>0</v>
      </c>
      <c r="G53" s="86"/>
      <c r="H53" s="86"/>
      <c r="I53" s="86"/>
      <c r="J53" s="108">
        <f>IF(COUNT(Table134[[#This Row],[BEE1]:[Column4]])&gt;1,MIN(Table134[[#This Row],[BEE1]:[Column2]]),0)</f>
        <v>0</v>
      </c>
      <c r="K53" s="104">
        <f>IF(SUM(Table134[[#This Row],[BEE1]:[Column4]])-Table134[[#This Row],[Discard]]+Table134[[#This Row],[Discard]]/100000&gt;0,SUM(Table134[[#This Row],[BEE1]:[Column4]])-Table134[[#This Row],[Discard]]*0.9999,"")</f>
        <v>335</v>
      </c>
      <c r="L53" s="86">
        <f>IF(Table134[[#This Row],[Total]]&lt;&gt;"",RANK(Table134[[#This Row],[Total]],Table134[Total]),"")</f>
        <v>50</v>
      </c>
      <c r="M53" s="105" t="str">
        <f>IF(Table134[[#This Row],[Name]]&lt;&gt;"",Table134[[#This Row],[Name]],"")</f>
        <v>Rory Griffin</v>
      </c>
      <c r="N53" s="85">
        <f>SUM(Table134[[#This Row],[BEE1]:[Column3]])-Table134[[#This Row],[Discard]]</f>
        <v>335</v>
      </c>
      <c r="O53" s="105">
        <f>RANK(Table134[[#This Row],[Total2]],Table134[Total2])</f>
        <v>50</v>
      </c>
    </row>
    <row r="54" spans="1:15">
      <c r="A54" s="84" t="s">
        <v>84</v>
      </c>
      <c r="B54" s="111" t="s">
        <v>82</v>
      </c>
      <c r="C54" s="111">
        <v>0</v>
      </c>
      <c r="D54" s="111">
        <v>330</v>
      </c>
      <c r="E54" s="102">
        <v>0</v>
      </c>
      <c r="F54" s="102">
        <v>0</v>
      </c>
      <c r="G54" s="102"/>
      <c r="H54" s="86"/>
      <c r="I54" s="86"/>
      <c r="J54" s="103"/>
      <c r="K54" s="104">
        <f>IF(SUM(Table134[[#This Row],[BEE1]:[Column4]])-Table134[[#This Row],[Discard]]+Table134[[#This Row],[Discard]]/100000&gt;0,SUM(Table134[[#This Row],[BEE1]:[Column4]])-Table134[[#This Row],[Discard]]*0.9999,"")</f>
        <v>330</v>
      </c>
      <c r="L54" s="102">
        <f>IF(Table134[[#This Row],[Total]]&lt;&gt;"",RANK(Table134[[#This Row],[Total]],Table134[Total]),"")</f>
        <v>51</v>
      </c>
      <c r="M54" s="105" t="str">
        <f>IF(Table134[[#This Row],[Name]]&lt;&gt;"",Table134[[#This Row],[Name]],"")</f>
        <v>Adam Buckley</v>
      </c>
      <c r="N54" s="87">
        <f>SUM(Table134[[#This Row],[BEE1]:[Column3]])-Table134[[#This Row],[Discard]]</f>
        <v>330</v>
      </c>
      <c r="O54" s="112">
        <f>RANK(Table134[[#This Row],[Total2]],Table134[Total2])</f>
        <v>51</v>
      </c>
    </row>
    <row r="55" spans="1:15" ht="20.25" customHeight="1">
      <c r="A55" s="84" t="s">
        <v>243</v>
      </c>
      <c r="B55" s="111" t="s">
        <v>88</v>
      </c>
      <c r="C55" s="111">
        <v>330</v>
      </c>
      <c r="D55" s="111">
        <v>0</v>
      </c>
      <c r="E55" s="102">
        <v>0</v>
      </c>
      <c r="F55" s="102">
        <v>0</v>
      </c>
      <c r="G55" s="102"/>
      <c r="H55" s="86"/>
      <c r="I55" s="86"/>
      <c r="J55" s="103">
        <f>IF(COUNT(Table134[[#This Row],[BEE1]:[Column4]])&gt;1,MIN(Table134[[#This Row],[BEE1]:[Column2]]),0)</f>
        <v>0</v>
      </c>
      <c r="K55" s="104">
        <f>IF(SUM(Table134[[#This Row],[BEE1]:[Column4]])-Table134[[#This Row],[Discard]]+Table134[[#This Row],[Discard]]/100000&gt;0,SUM(Table134[[#This Row],[BEE1]:[Column4]])-Table134[[#This Row],[Discard]]*0.9999,"")</f>
        <v>330</v>
      </c>
      <c r="L55" s="102">
        <f>IF(Table134[[#This Row],[Total]]&lt;&gt;"",RANK(Table134[[#This Row],[Total]],Table134[Total]),"")</f>
        <v>51</v>
      </c>
      <c r="M55" s="105" t="str">
        <f>IF(Table134[[#This Row],[Name]]&lt;&gt;"",Table134[[#This Row],[Name]],"")</f>
        <v>Jennifer O Sullivan</v>
      </c>
      <c r="N55" s="87">
        <f>SUM(Table134[[#This Row],[BEE1]:[Column3]])-Table134[[#This Row],[Discard]]</f>
        <v>330</v>
      </c>
      <c r="O55" s="112">
        <f>RANK(Table134[[#This Row],[Total2]],Table134[Total2])</f>
        <v>51</v>
      </c>
    </row>
    <row r="56" spans="1:15">
      <c r="A56" s="85" t="s">
        <v>440</v>
      </c>
      <c r="B56" s="86" t="s">
        <v>82</v>
      </c>
      <c r="C56" s="86">
        <v>0</v>
      </c>
      <c r="D56" s="86">
        <v>0</v>
      </c>
      <c r="E56" s="86">
        <v>0</v>
      </c>
      <c r="F56" s="86">
        <v>330</v>
      </c>
      <c r="G56" s="86"/>
      <c r="H56" s="86"/>
      <c r="I56" s="86"/>
      <c r="J56" s="108">
        <f>IF(COUNT(Table134[[#This Row],[BEE1]:[Column4]])&gt;1,MIN(Table134[[#This Row],[BEE1]:[Column2]]),0)</f>
        <v>0</v>
      </c>
      <c r="K56" s="104">
        <f>IF(SUM(Table134[[#This Row],[BEE1]:[Column4]])-Table134[[#This Row],[Discard]]+Table134[[#This Row],[Discard]]/100000&gt;0,SUM(Table134[[#This Row],[BEE1]:[Column4]])-Table134[[#This Row],[Discard]]*0.9999,"")</f>
        <v>330</v>
      </c>
      <c r="L56" s="86">
        <f>IF(Table134[[#This Row],[Total]]&lt;&gt;"",RANK(Table134[[#This Row],[Total]],Table134[Total]),"")</f>
        <v>51</v>
      </c>
      <c r="M56" s="105" t="str">
        <f>IF(Table134[[#This Row],[Name]]&lt;&gt;"",Table134[[#This Row],[Name]],"")</f>
        <v>Nick Canham</v>
      </c>
      <c r="N56" s="85">
        <f>SUM(Table134[[#This Row],[BEE1]:[Column3]])-Table134[[#This Row],[Discard]]</f>
        <v>330</v>
      </c>
      <c r="O56" s="105">
        <f>RANK(Table134[[#This Row],[Total2]],Table134[Total2])</f>
        <v>51</v>
      </c>
    </row>
    <row r="57" spans="1:15">
      <c r="A57" s="85" t="s">
        <v>430</v>
      </c>
      <c r="B57" s="86" t="s">
        <v>100</v>
      </c>
      <c r="C57" s="86">
        <v>0</v>
      </c>
      <c r="D57" s="86">
        <v>0</v>
      </c>
      <c r="E57" s="86">
        <v>0</v>
      </c>
      <c r="F57" s="86">
        <v>315</v>
      </c>
      <c r="G57" s="86"/>
      <c r="H57" s="86"/>
      <c r="I57" s="86"/>
      <c r="J57" s="108">
        <f>IF(COUNT(Table134[[#This Row],[BEE1]:[Column4]])&gt;1,MIN(Table134[[#This Row],[BEE1]:[Column2]]),0)</f>
        <v>0</v>
      </c>
      <c r="K57" s="104">
        <f>IF(SUM(Table134[[#This Row],[BEE1]:[Column4]])-Table134[[#This Row],[Discard]]+Table134[[#This Row],[Discard]]/100000&gt;0,SUM(Table134[[#This Row],[BEE1]:[Column4]])-Table134[[#This Row],[Discard]],"")</f>
        <v>315</v>
      </c>
      <c r="L57" s="86">
        <f>IF(Table134[[#This Row],[Total]]&lt;&gt;"",RANK(Table134[[#This Row],[Total]],Table134[Total]),"")</f>
        <v>54</v>
      </c>
      <c r="M57" s="105" t="str">
        <f>IF(Table134[[#This Row],[Name]]&lt;&gt;"",Table134[[#This Row],[Name]],"")</f>
        <v>Jose Claro</v>
      </c>
      <c r="N57" s="85">
        <f>SUM(Table134[[#This Row],[BEE1]:[Column3]])-Table134[[#This Row],[Discard]]</f>
        <v>315</v>
      </c>
      <c r="O57" s="105">
        <f>RANK(Table134[[#This Row],[Total2]],Table134[Total2])</f>
        <v>54</v>
      </c>
    </row>
    <row r="58" spans="1:15">
      <c r="A58" s="85" t="s">
        <v>429</v>
      </c>
      <c r="B58" s="86" t="s">
        <v>242</v>
      </c>
      <c r="C58" s="86">
        <v>0</v>
      </c>
      <c r="D58" s="86">
        <v>0</v>
      </c>
      <c r="E58" s="86">
        <v>0</v>
      </c>
      <c r="F58" s="86">
        <v>303</v>
      </c>
      <c r="G58" s="86"/>
      <c r="H58" s="86"/>
      <c r="I58" s="86"/>
      <c r="J58" s="108">
        <f>IF(COUNT(Table134[[#This Row],[BEE1]:[Column4]])&gt;1,MIN(Table134[[#This Row],[BEE1]:[Column2]]),0)</f>
        <v>0</v>
      </c>
      <c r="K58" s="104">
        <f>IF(SUM(Table134[[#This Row],[BEE1]:[Column4]])-Table134[[#This Row],[Discard]]+Table134[[#This Row],[Discard]]/100000&gt;0,SUM(Table134[[#This Row],[BEE1]:[Column4]])-Table134[[#This Row],[Discard]],"")</f>
        <v>303</v>
      </c>
      <c r="L58" s="86">
        <f>IF(Table134[[#This Row],[Total]]&lt;&gt;"",RANK(Table134[[#This Row],[Total]],Table134[Total]),"")</f>
        <v>55</v>
      </c>
      <c r="M58" s="105" t="str">
        <f>IF(Table134[[#This Row],[Name]]&lt;&gt;"",Table134[[#This Row],[Name]],"")</f>
        <v>Martin</v>
      </c>
      <c r="N58" s="85">
        <f>SUM(Table134[[#This Row],[BEE1]:[Column3]])-Table134[[#This Row],[Discard]]</f>
        <v>303</v>
      </c>
      <c r="O58" s="105">
        <f>RANK(Table134[[#This Row],[Total2]],Table134[Total2])</f>
        <v>55</v>
      </c>
    </row>
    <row r="59" spans="1:15">
      <c r="A59" s="84" t="s">
        <v>248</v>
      </c>
      <c r="B59" s="111" t="s">
        <v>242</v>
      </c>
      <c r="C59" s="111">
        <v>300</v>
      </c>
      <c r="D59" s="111">
        <v>0</v>
      </c>
      <c r="E59" s="102">
        <v>0</v>
      </c>
      <c r="F59" s="102">
        <v>0</v>
      </c>
      <c r="G59" s="102"/>
      <c r="H59" s="86"/>
      <c r="I59" s="86"/>
      <c r="J59" s="103">
        <f>IF(COUNT(Table134[[#This Row],[BEE1]:[Column4]])&gt;1,MIN(Table134[[#This Row],[BEE1]:[Column2]]),0)</f>
        <v>0</v>
      </c>
      <c r="K59" s="104">
        <f>IF(SUM(Table134[[#This Row],[BEE1]:[Column4]])-Table134[[#This Row],[Discard]]+Table134[[#This Row],[Discard]]/100000&gt;0,SUM(Table134[[#This Row],[BEE1]:[Column4]])-Table134[[#This Row],[Discard]]*0.9999,"")</f>
        <v>300</v>
      </c>
      <c r="L59" s="102">
        <f>IF(Table134[[#This Row],[Total]]&lt;&gt;"",RANK(Table134[[#This Row],[Total]],Table134[Total]),"")</f>
        <v>56</v>
      </c>
      <c r="M59" s="105" t="str">
        <f>IF(Table134[[#This Row],[Name]]&lt;&gt;"",Table134[[#This Row],[Name]],"")</f>
        <v>Carlos Cavacas</v>
      </c>
      <c r="N59" s="87">
        <f>SUM(Table134[[#This Row],[BEE1]:[Column3]])-Table134[[#This Row],[Discard]]</f>
        <v>300</v>
      </c>
      <c r="O59" s="112">
        <f>RANK(Table134[[#This Row],[Total2]],Table134[Total2])</f>
        <v>56</v>
      </c>
    </row>
    <row r="60" spans="1:15">
      <c r="A60" s="85" t="s">
        <v>309</v>
      </c>
      <c r="B60" s="86" t="s">
        <v>88</v>
      </c>
      <c r="C60" s="86">
        <v>0</v>
      </c>
      <c r="D60" s="86">
        <v>293</v>
      </c>
      <c r="E60" s="86">
        <v>0</v>
      </c>
      <c r="F60" s="86">
        <v>0</v>
      </c>
      <c r="G60" s="86"/>
      <c r="H60" s="86"/>
      <c r="I60" s="86"/>
      <c r="J60" s="108">
        <f>IF(COUNT(Table134[[#This Row],[BEE1]:[Column4]])&gt;1,MIN(Table134[[#This Row],[BEE1]:[Column2]]),0)</f>
        <v>0</v>
      </c>
      <c r="K60" s="104">
        <f>IF(SUM(Table134[[#This Row],[BEE1]:[Column4]])-Table134[[#This Row],[Discard]]+Table134[[#This Row],[Discard]]/100000&gt;0,SUM(Table134[[#This Row],[BEE1]:[Column4]])-Table134[[#This Row],[Discard]]*0.9999,"")</f>
        <v>293</v>
      </c>
      <c r="L60" s="86">
        <f>IF(Table134[[#This Row],[Total]]&lt;&gt;"",RANK(Table134[[#This Row],[Total]],Table134[Total]),"")</f>
        <v>57</v>
      </c>
      <c r="M60" s="105" t="str">
        <f>IF(Table134[[#This Row],[Name]]&lt;&gt;"",Table134[[#This Row],[Name]],"")</f>
        <v>Adarsh Bhat</v>
      </c>
      <c r="N60" s="85">
        <f>SUM(Table134[[#This Row],[BEE1]:[Column3]])-Table134[[#This Row],[Discard]]</f>
        <v>293</v>
      </c>
      <c r="O60" s="105">
        <f>RANK(Table134[[#This Row],[Total2]],Table134[Total2])</f>
        <v>57</v>
      </c>
    </row>
    <row r="61" spans="1:15">
      <c r="A61" s="84" t="s">
        <v>251</v>
      </c>
      <c r="B61" s="111" t="s">
        <v>88</v>
      </c>
      <c r="C61" s="111">
        <v>285</v>
      </c>
      <c r="D61" s="111">
        <v>0</v>
      </c>
      <c r="E61" s="102">
        <v>0</v>
      </c>
      <c r="F61" s="102">
        <v>0</v>
      </c>
      <c r="G61" s="102"/>
      <c r="H61" s="86"/>
      <c r="I61" s="86"/>
      <c r="J61" s="103">
        <f>IF(COUNT(Table134[[#This Row],[BEE1]:[Column4]])&gt;1,MIN(Table134[[#This Row],[BEE1]:[Column2]]),0)</f>
        <v>0</v>
      </c>
      <c r="K61" s="104">
        <f>IF(SUM(Table134[[#This Row],[BEE1]:[Column4]])-Table134[[#This Row],[Discard]]+Table134[[#This Row],[Discard]]/100000&gt;0,SUM(Table134[[#This Row],[BEE1]:[Column4]])-Table134[[#This Row],[Discard]]*0.9999,"")</f>
        <v>285</v>
      </c>
      <c r="L61" s="102">
        <f>IF(Table134[[#This Row],[Total]]&lt;&gt;"",RANK(Table134[[#This Row],[Total]],Table134[Total]),"")</f>
        <v>58</v>
      </c>
      <c r="M61" s="105" t="str">
        <f>IF(Table134[[#This Row],[Name]]&lt;&gt;"",Table134[[#This Row],[Name]],"")</f>
        <v>Ben Peerdeman</v>
      </c>
      <c r="N61" s="87">
        <f>SUM(Table134[[#This Row],[BEE1]:[Column3]])-Table134[[#This Row],[Discard]]</f>
        <v>285</v>
      </c>
      <c r="O61" s="112">
        <f>RANK(Table134[[#This Row],[Total2]],Table134[Total2])</f>
        <v>58</v>
      </c>
    </row>
    <row r="62" spans="1:15">
      <c r="A62" s="85" t="s">
        <v>441</v>
      </c>
      <c r="B62" s="86"/>
      <c r="C62" s="86">
        <v>0</v>
      </c>
      <c r="D62" s="86">
        <v>0</v>
      </c>
      <c r="E62" s="86">
        <v>0</v>
      </c>
      <c r="F62" s="86">
        <v>278</v>
      </c>
      <c r="G62" s="86"/>
      <c r="H62" s="86"/>
      <c r="I62" s="86"/>
      <c r="J62" s="108">
        <f>IF(COUNT(Table134[[#This Row],[BEE1]:[Column4]])&gt;1,MIN(Table134[[#This Row],[BEE1]:[Column2]]),0)</f>
        <v>0</v>
      </c>
      <c r="K62" s="104">
        <f>IF(SUM(Table134[[#This Row],[BEE1]:[Column4]])-Table134[[#This Row],[Discard]]+Table134[[#This Row],[Discard]]/100000&gt;0,SUM(Table134[[#This Row],[BEE1]:[Column4]])-Table134[[#This Row],[Discard]],"")</f>
        <v>278</v>
      </c>
      <c r="L62" s="86">
        <f>IF(Table134[[#This Row],[Total]]&lt;&gt;"",RANK(Table134[[#This Row],[Total]],Table134[Total]),"")</f>
        <v>59</v>
      </c>
      <c r="M62" s="105" t="str">
        <f>IF(Table134[[#This Row],[Name]]&lt;&gt;"",Table134[[#This Row],[Name]],"")</f>
        <v>Waldamer Mika</v>
      </c>
      <c r="N62" s="85">
        <f>SUM(Table134[[#This Row],[BEE1]:[Column3]])-Table134[[#This Row],[Discard]]</f>
        <v>278</v>
      </c>
      <c r="O62" s="105">
        <f>RANK(Table134[[#This Row],[Total2]],Table134[Total2])</f>
        <v>59</v>
      </c>
    </row>
    <row r="63" spans="1:15">
      <c r="A63" s="84" t="s">
        <v>252</v>
      </c>
      <c r="B63" s="111" t="s">
        <v>253</v>
      </c>
      <c r="C63" s="111">
        <v>275</v>
      </c>
      <c r="D63" s="111">
        <v>0</v>
      </c>
      <c r="E63" s="102">
        <v>0</v>
      </c>
      <c r="F63" s="102">
        <v>0</v>
      </c>
      <c r="G63" s="102"/>
      <c r="H63" s="86"/>
      <c r="I63" s="86"/>
      <c r="J63" s="103">
        <f>IF(COUNT(Table134[[#This Row],[BEE1]:[Column4]])&gt;1,MIN(Table134[[#This Row],[BEE1]:[Column2]]),0)</f>
        <v>0</v>
      </c>
      <c r="K63" s="104">
        <f>IF(SUM(Table134[[#This Row],[BEE1]:[Column4]])-Table134[[#This Row],[Discard]]+Table134[[#This Row],[Discard]]/100000&gt;0,SUM(Table134[[#This Row],[BEE1]:[Column4]])-Table134[[#This Row],[Discard]]*0.9999,"")</f>
        <v>275</v>
      </c>
      <c r="L63" s="102">
        <f>IF(Table134[[#This Row],[Total]]&lt;&gt;"",RANK(Table134[[#This Row],[Total]],Table134[Total]),"")</f>
        <v>60</v>
      </c>
      <c r="M63" s="105" t="str">
        <f>IF(Table134[[#This Row],[Name]]&lt;&gt;"",Table134[[#This Row],[Name]],"")</f>
        <v>Liam Hayes</v>
      </c>
      <c r="N63" s="87">
        <f>SUM(Table134[[#This Row],[BEE1]:[Column3]])-Table134[[#This Row],[Discard]]</f>
        <v>275</v>
      </c>
      <c r="O63" s="112">
        <f>RANK(Table134[[#This Row],[Total2]],Table134[Total2])</f>
        <v>60</v>
      </c>
    </row>
    <row r="64" spans="1:15">
      <c r="A64" s="109" t="s">
        <v>256</v>
      </c>
      <c r="B64" s="110" t="s">
        <v>88</v>
      </c>
      <c r="C64" s="110">
        <v>265</v>
      </c>
      <c r="D64" s="110">
        <v>0</v>
      </c>
      <c r="E64" s="86">
        <v>0</v>
      </c>
      <c r="F64" s="86">
        <v>0</v>
      </c>
      <c r="G64" s="86"/>
      <c r="H64" s="86"/>
      <c r="I64" s="86"/>
      <c r="J64" s="108">
        <f>IF(COUNT(Table134[[#This Row],[BEE1]:[Column4]])&gt;1,MIN(Table134[[#This Row],[BEE1]:[Column2]]),0)</f>
        <v>0</v>
      </c>
      <c r="K64" s="104">
        <f>IF(SUM(Table134[[#This Row],[BEE1]:[Column4]])-Table134[[#This Row],[Discard]]+Table134[[#This Row],[Discard]]/100000&gt;0,SUM(Table134[[#This Row],[BEE1]:[Column4]])-Table134[[#This Row],[Discard]]*0.9999,"")</f>
        <v>265</v>
      </c>
      <c r="L64" s="86">
        <f>IF(Table134[[#This Row],[Total]]&lt;&gt;"",RANK(Table134[[#This Row],[Total]],Table134[Total]),"")</f>
        <v>61</v>
      </c>
      <c r="M64" s="105" t="str">
        <f>IF(Table134[[#This Row],[Name]]&lt;&gt;"",Table134[[#This Row],[Name]],"")</f>
        <v>Alex Van Dik</v>
      </c>
      <c r="N64" s="85">
        <f>SUM(Table134[[#This Row],[BEE1]:[Column3]])-Table134[[#This Row],[Discard]]</f>
        <v>265</v>
      </c>
      <c r="O64" s="105">
        <f>RANK(Table134[[#This Row],[Total2]],Table134[Total2])</f>
        <v>61</v>
      </c>
    </row>
    <row r="65" spans="1:15">
      <c r="A65" s="85" t="s">
        <v>442</v>
      </c>
      <c r="B65" s="86" t="s">
        <v>100</v>
      </c>
      <c r="C65" s="86">
        <v>0</v>
      </c>
      <c r="D65" s="86">
        <v>0</v>
      </c>
      <c r="E65" s="86">
        <v>0</v>
      </c>
      <c r="F65" s="86">
        <v>248</v>
      </c>
      <c r="G65" s="86"/>
      <c r="H65" s="86"/>
      <c r="I65" s="86"/>
      <c r="J65" s="108">
        <f>IF(COUNT(Table134[[#This Row],[BEE1]:[Column4]])&gt;1,MIN(Table134[[#This Row],[BEE1]:[Column2]]),0)</f>
        <v>0</v>
      </c>
      <c r="K65" s="104">
        <f>IF(SUM(Table134[[#This Row],[BEE1]:[Column4]])-Table134[[#This Row],[Discard]]+Table134[[#This Row],[Discard]]/100000&gt;0,SUM(Table134[[#This Row],[BEE1]:[Column4]])-Table134[[#This Row],[Discard]],"")</f>
        <v>248</v>
      </c>
      <c r="L65" s="86">
        <f>IF(Table134[[#This Row],[Total]]&lt;&gt;"",RANK(Table134[[#This Row],[Total]],Table134[Total]),"")</f>
        <v>62</v>
      </c>
      <c r="M65" s="105" t="str">
        <f>IF(Table134[[#This Row],[Name]]&lt;&gt;"",Table134[[#This Row],[Name]],"")</f>
        <v>Jose Luis Lopez</v>
      </c>
      <c r="N65" s="85">
        <f>SUM(Table134[[#This Row],[BEE1]:[Column3]])-Table134[[#This Row],[Discard]]</f>
        <v>248</v>
      </c>
      <c r="O65" s="105">
        <f>RANK(Table134[[#This Row],[Total2]],Table134[Total2])</f>
        <v>62</v>
      </c>
    </row>
    <row r="66" spans="1:15">
      <c r="A66" s="85" t="s">
        <v>428</v>
      </c>
      <c r="B66" s="86"/>
      <c r="C66" s="86">
        <v>0</v>
      </c>
      <c r="D66" s="86">
        <v>0</v>
      </c>
      <c r="E66" s="86">
        <v>0</v>
      </c>
      <c r="F66" s="86">
        <v>248</v>
      </c>
      <c r="G66" s="86"/>
      <c r="H66" s="86"/>
      <c r="I66" s="86"/>
      <c r="J66" s="108">
        <f>IF(COUNT(Table134[[#This Row],[BEE1]:[Column4]])&gt;1,MIN(Table134[[#This Row],[BEE1]:[Column2]]),0)</f>
        <v>0</v>
      </c>
      <c r="K66" s="104">
        <f>IF(SUM(Table134[[#This Row],[BEE1]:[Column4]])-Table134[[#This Row],[Discard]]+Table134[[#This Row],[Discard]]/100000&gt;0,SUM(Table134[[#This Row],[BEE1]:[Column4]])-Table134[[#This Row],[Discard]],"")</f>
        <v>248</v>
      </c>
      <c r="L66" s="86">
        <f>IF(Table134[[#This Row],[Total]]&lt;&gt;"",RANK(Table134[[#This Row],[Total]],Table134[Total]),"")</f>
        <v>62</v>
      </c>
      <c r="M66" s="105" t="str">
        <f>IF(Table134[[#This Row],[Name]]&lt;&gt;"",Table134[[#This Row],[Name]],"")</f>
        <v>Javier</v>
      </c>
      <c r="N66" s="85">
        <f>SUM(Table134[[#This Row],[BEE1]:[Column3]])-Table134[[#This Row],[Discard]]</f>
        <v>248</v>
      </c>
      <c r="O66" s="105">
        <f>RANK(Table134[[#This Row],[Total2]],Table134[Total2])</f>
        <v>62</v>
      </c>
    </row>
    <row r="67" spans="1:15">
      <c r="A67" s="85" t="s">
        <v>313</v>
      </c>
      <c r="B67" s="86" t="s">
        <v>88</v>
      </c>
      <c r="C67" s="86">
        <v>0</v>
      </c>
      <c r="D67" s="86">
        <v>245</v>
      </c>
      <c r="E67" s="86">
        <v>0</v>
      </c>
      <c r="F67" s="86">
        <v>0</v>
      </c>
      <c r="G67" s="86"/>
      <c r="H67" s="86"/>
      <c r="I67" s="86"/>
      <c r="J67" s="108">
        <f>IF(COUNT(Table134[[#This Row],[BEE1]:[Column4]])&gt;1,MIN(Table134[[#This Row],[BEE1]:[Column2]]),0)</f>
        <v>0</v>
      </c>
      <c r="K67" s="104">
        <f>IF(SUM(Table134[[#This Row],[BEE1]:[Column4]])-Table134[[#This Row],[Discard]]+Table134[[#This Row],[Discard]]/100000&gt;0,SUM(Table134[[#This Row],[BEE1]:[Column4]])-Table134[[#This Row],[Discard]]*0.9999,"")</f>
        <v>245</v>
      </c>
      <c r="L67" s="86">
        <f>IF(Table134[[#This Row],[Total]]&lt;&gt;"",RANK(Table134[[#This Row],[Total]],Table134[Total]),"")</f>
        <v>64</v>
      </c>
      <c r="M67" s="105" t="str">
        <f>IF(Table134[[#This Row],[Name]]&lt;&gt;"",Table134[[#This Row],[Name]],"")</f>
        <v>Sean Hayes</v>
      </c>
      <c r="N67" s="85">
        <f>SUM(Table134[[#This Row],[BEE1]:[Column3]])-Table134[[#This Row],[Discard]]</f>
        <v>245</v>
      </c>
      <c r="O67" s="105">
        <f>RANK(Table134[[#This Row],[Total2]],Table134[Total2])</f>
        <v>64</v>
      </c>
    </row>
    <row r="68" spans="1:15">
      <c r="A68" s="85" t="s">
        <v>260</v>
      </c>
      <c r="B68" s="86" t="s">
        <v>88</v>
      </c>
      <c r="C68" s="86">
        <v>0</v>
      </c>
      <c r="D68" s="86">
        <v>235</v>
      </c>
      <c r="E68" s="86">
        <v>0</v>
      </c>
      <c r="F68" s="86">
        <v>0</v>
      </c>
      <c r="G68" s="86"/>
      <c r="H68" s="86"/>
      <c r="I68" s="86"/>
      <c r="J68" s="108">
        <f>IF(COUNT(Table134[[#This Row],[BEE1]:[Column4]])&gt;1,MIN(Table134[[#This Row],[BEE1]:[Column2]]),0)</f>
        <v>0</v>
      </c>
      <c r="K68" s="104">
        <f>IF(SUM(Table134[[#This Row],[BEE1]:[Column4]])-Table134[[#This Row],[Discard]]+Table134[[#This Row],[Discard]]/100000&gt;0,SUM(Table134[[#This Row],[BEE1]:[Column4]])-Table134[[#This Row],[Discard]]*0.9999,"")</f>
        <v>235</v>
      </c>
      <c r="L68" s="86">
        <f>IF(Table134[[#This Row],[Total]]&lt;&gt;"",RANK(Table134[[#This Row],[Total]],Table134[Total]),"")</f>
        <v>65</v>
      </c>
      <c r="M68" s="105" t="str">
        <f>IF(Table134[[#This Row],[Name]]&lt;&gt;"",Table134[[#This Row],[Name]],"")</f>
        <v>John Barry</v>
      </c>
      <c r="N68" s="85">
        <f>SUM(Table134[[#This Row],[BEE1]:[Column3]])-Table134[[#This Row],[Discard]]</f>
        <v>235</v>
      </c>
      <c r="O68" s="105">
        <f>RANK(Table134[[#This Row],[Total2]],Table134[Total2])</f>
        <v>65</v>
      </c>
    </row>
    <row r="69" spans="1:15">
      <c r="A69" s="85" t="s">
        <v>314</v>
      </c>
      <c r="B69" s="86" t="s">
        <v>88</v>
      </c>
      <c r="C69" s="86">
        <v>0</v>
      </c>
      <c r="D69" s="86">
        <v>235</v>
      </c>
      <c r="E69" s="86">
        <v>0</v>
      </c>
      <c r="F69" s="86">
        <v>0</v>
      </c>
      <c r="G69" s="86"/>
      <c r="H69" s="86"/>
      <c r="I69" s="86"/>
      <c r="J69" s="108">
        <f>IF(COUNT(Table134[[#This Row],[BEE1]:[Column4]])&gt;1,MIN(Table134[[#This Row],[BEE1]:[Column2]]),0)</f>
        <v>0</v>
      </c>
      <c r="K69" s="104">
        <f>IF(SUM(Table134[[#This Row],[BEE1]:[Column4]])-Table134[[#This Row],[Discard]]+Table134[[#This Row],[Discard]]/100000&gt;0,SUM(Table134[[#This Row],[BEE1]:[Column4]])-Table134[[#This Row],[Discard]]*0.9999,"")</f>
        <v>235</v>
      </c>
      <c r="L69" s="86">
        <f>IF(Table134[[#This Row],[Total]]&lt;&gt;"",RANK(Table134[[#This Row],[Total]],Table134[Total]),"")</f>
        <v>65</v>
      </c>
      <c r="M69" s="105" t="str">
        <f>IF(Table134[[#This Row],[Name]]&lt;&gt;"",Table134[[#This Row],[Name]],"")</f>
        <v>Johhny Wu</v>
      </c>
      <c r="N69" s="85">
        <f>SUM(Table134[[#This Row],[BEE1]:[Column3]])-Table134[[#This Row],[Discard]]</f>
        <v>235</v>
      </c>
      <c r="O69" s="105">
        <f>RANK(Table134[[#This Row],[Total2]],Table134[Total2])</f>
        <v>65</v>
      </c>
    </row>
    <row r="70" spans="1:15">
      <c r="A70" s="85" t="s">
        <v>315</v>
      </c>
      <c r="B70" s="86" t="s">
        <v>156</v>
      </c>
      <c r="C70" s="86">
        <v>0</v>
      </c>
      <c r="D70" s="86">
        <v>235</v>
      </c>
      <c r="E70" s="86">
        <v>0</v>
      </c>
      <c r="F70" s="86">
        <v>0</v>
      </c>
      <c r="G70" s="86"/>
      <c r="H70" s="86"/>
      <c r="I70" s="86"/>
      <c r="J70" s="108">
        <f>IF(COUNT(Table134[[#This Row],[BEE1]:[Column4]])&gt;1,MIN(Table134[[#This Row],[BEE1]:[Column2]]),0)</f>
        <v>0</v>
      </c>
      <c r="K70" s="104">
        <f>IF(SUM(Table134[[#This Row],[BEE1]:[Column4]])-Table134[[#This Row],[Discard]]+Table134[[#This Row],[Discard]]/100000&gt;0,SUM(Table134[[#This Row],[BEE1]:[Column4]])-Table134[[#This Row],[Discard]]*0.9999,"")</f>
        <v>235</v>
      </c>
      <c r="L70" s="86">
        <f>IF(Table134[[#This Row],[Total]]&lt;&gt;"",RANK(Table134[[#This Row],[Total]],Table134[Total]),"")</f>
        <v>65</v>
      </c>
      <c r="M70" s="105" t="str">
        <f>IF(Table134[[#This Row],[Name]]&lt;&gt;"",Table134[[#This Row],[Name]],"")</f>
        <v>David O' Connor</v>
      </c>
      <c r="N70" s="85">
        <f>SUM(Table134[[#This Row],[BEE1]:[Column3]])-Table134[[#This Row],[Discard]]</f>
        <v>235</v>
      </c>
      <c r="O70" s="105">
        <f>RANK(Table134[[#This Row],[Total2]],Table134[Total2])</f>
        <v>65</v>
      </c>
    </row>
    <row r="71" spans="1:15">
      <c r="A71" s="85"/>
      <c r="B71" s="86"/>
      <c r="C71" s="86"/>
      <c r="D71" s="86"/>
      <c r="E71" s="86"/>
      <c r="F71" s="86"/>
      <c r="G71" s="86"/>
      <c r="H71" s="86"/>
      <c r="I71" s="86"/>
      <c r="J71" s="108">
        <f>IF(COUNT(Table134[[#This Row],[BEE1]:[Column4]])&gt;1,MIN(Table134[[#This Row],[BEE1]:[Column2]]),0)</f>
        <v>0</v>
      </c>
      <c r="K71" s="104" t="str">
        <f>IF(SUM(Table134[[#This Row],[BEE1]:[Column4]])-Table134[[#This Row],[Discard]]+Table134[[#This Row],[Discard]]/100000&gt;0,SUM(Table134[[#This Row],[BEE1]:[Column4]])-Table134[[#This Row],[Discard]],"")</f>
        <v/>
      </c>
      <c r="L71" s="86" t="str">
        <f>IF(Table134[[#This Row],[Total]]&lt;&gt;"",RANK(Table134[[#This Row],[Total]],Table134[Total]),"")</f>
        <v/>
      </c>
      <c r="M71" s="105" t="str">
        <f>IF(Table134[[#This Row],[Name]]&lt;&gt;"",Table134[[#This Row],[Name]],"")</f>
        <v/>
      </c>
      <c r="N71" s="85">
        <f>SUM(Table134[[#This Row],[BEE1]:[Column3]])-Table134[[#This Row],[Discard]]</f>
        <v>0</v>
      </c>
      <c r="O71" s="105">
        <f>RANK(Table134[[#This Row],[Total2]],Table134[Total2])</f>
        <v>68</v>
      </c>
    </row>
    <row r="72" spans="1:15">
      <c r="A72" s="85"/>
      <c r="B72" s="86"/>
      <c r="C72" s="86"/>
      <c r="D72" s="86"/>
      <c r="E72" s="86"/>
      <c r="F72" s="86"/>
      <c r="G72" s="86"/>
      <c r="H72" s="86"/>
      <c r="I72" s="86"/>
      <c r="J72" s="108">
        <f>IF(COUNT(Table134[[#This Row],[BEE1]:[Column4]])&gt;1,MIN(Table134[[#This Row],[BEE1]:[Column2]]),0)</f>
        <v>0</v>
      </c>
      <c r="K72" s="104" t="str">
        <f>IF(SUM(Table134[[#This Row],[BEE1]:[Column4]])-Table134[[#This Row],[Discard]]+Table134[[#This Row],[Discard]]/100000&gt;0,SUM(Table134[[#This Row],[BEE1]:[Column4]])-Table134[[#This Row],[Discard]],"")</f>
        <v/>
      </c>
      <c r="L72" s="86" t="str">
        <f>IF(Table134[[#This Row],[Total]]&lt;&gt;"",RANK(Table134[[#This Row],[Total]],Table134[Total]),"")</f>
        <v/>
      </c>
      <c r="M72" s="105" t="str">
        <f>IF(Table134[[#This Row],[Name]]&lt;&gt;"",Table134[[#This Row],[Name]],"")</f>
        <v/>
      </c>
      <c r="N72" s="85">
        <f>SUM(Table134[[#This Row],[BEE1]:[Column3]])-Table134[[#This Row],[Discard]]</f>
        <v>0</v>
      </c>
      <c r="O72" s="105">
        <f>RANK(Table134[[#This Row],[Total2]],Table134[Total2])</f>
        <v>68</v>
      </c>
    </row>
    <row r="73" spans="1:15">
      <c r="A73" s="85"/>
      <c r="B73" s="86"/>
      <c r="C73" s="86"/>
      <c r="D73" s="86"/>
      <c r="E73" s="86"/>
      <c r="F73" s="86"/>
      <c r="G73" s="86"/>
      <c r="H73" s="86"/>
      <c r="I73" s="86"/>
      <c r="J73" s="108">
        <f>IF(COUNT(Table134[[#This Row],[BEE1]:[Column4]])&gt;1,MIN(Table134[[#This Row],[BEE1]:[Column2]]),0)</f>
        <v>0</v>
      </c>
      <c r="K73" s="104" t="str">
        <f>IF(SUM(Table134[[#This Row],[BEE1]:[Column4]])-Table134[[#This Row],[Discard]]+Table134[[#This Row],[Discard]]/100000&gt;0,SUM(Table134[[#This Row],[BEE1]:[Column4]])-Table134[[#This Row],[Discard]],"")</f>
        <v/>
      </c>
      <c r="L73" s="86" t="str">
        <f>IF(Table134[[#This Row],[Total]]&lt;&gt;"",RANK(Table134[[#This Row],[Total]],Table134[Total]),"")</f>
        <v/>
      </c>
      <c r="M73" s="105" t="str">
        <f>IF(Table134[[#This Row],[Name]]&lt;&gt;"",Table134[[#This Row],[Name]],"")</f>
        <v/>
      </c>
      <c r="N73" s="85">
        <f>SUM(Table134[[#This Row],[BEE1]:[Column3]])-Table134[[#This Row],[Discard]]</f>
        <v>0</v>
      </c>
      <c r="O73" s="105">
        <f>RANK(Table134[[#This Row],[Total2]],Table134[Total2])</f>
        <v>68</v>
      </c>
    </row>
    <row r="74" spans="1:15">
      <c r="A74" s="85"/>
      <c r="B74" s="86"/>
      <c r="C74" s="86"/>
      <c r="D74" s="86"/>
      <c r="E74" s="86"/>
      <c r="F74" s="86"/>
      <c r="G74" s="86"/>
      <c r="H74" s="86"/>
      <c r="I74" s="86"/>
      <c r="J74" s="108">
        <f>IF(COUNT(Table134[[#This Row],[BEE1]:[Column4]])&gt;1,MIN(Table134[[#This Row],[BEE1]:[Column2]]),0)</f>
        <v>0</v>
      </c>
      <c r="K74" s="104" t="str">
        <f>IF(SUM(Table134[[#This Row],[BEE1]:[Column4]])-Table134[[#This Row],[Discard]]+Table134[[#This Row],[Discard]]/100000&gt;0,SUM(Table134[[#This Row],[BEE1]:[Column4]])-Table134[[#This Row],[Discard]],"")</f>
        <v/>
      </c>
      <c r="L74" s="86" t="str">
        <f>IF(Table134[[#This Row],[Total]]&lt;&gt;"",RANK(Table134[[#This Row],[Total]],Table134[Total]),"")</f>
        <v/>
      </c>
      <c r="M74" s="105" t="str">
        <f>IF(Table134[[#This Row],[Name]]&lt;&gt;"",Table134[[#This Row],[Name]],"")</f>
        <v/>
      </c>
      <c r="N74" s="85">
        <f>SUM(Table134[[#This Row],[BEE1]:[Column3]])-Table134[[#This Row],[Discard]]</f>
        <v>0</v>
      </c>
      <c r="O74" s="105">
        <f>RANK(Table134[[#This Row],[Total2]],Table134[Total2])</f>
        <v>68</v>
      </c>
    </row>
    <row r="75" spans="1:15">
      <c r="A75" s="85"/>
      <c r="B75" s="86"/>
      <c r="C75" s="86"/>
      <c r="D75" s="86"/>
      <c r="E75" s="86"/>
      <c r="F75" s="86"/>
      <c r="G75" s="86"/>
      <c r="H75" s="86"/>
      <c r="I75" s="86"/>
      <c r="J75" s="108">
        <f>IF(COUNT(Table134[[#This Row],[BEE1]:[Column4]])&gt;1,MIN(Table134[[#This Row],[BEE1]:[Column2]]),0)</f>
        <v>0</v>
      </c>
      <c r="K75" s="104" t="str">
        <f>IF(SUM(Table134[[#This Row],[BEE1]:[Column4]])-Table134[[#This Row],[Discard]]+Table134[[#This Row],[Discard]]/100000&gt;0,SUM(Table134[[#This Row],[BEE1]:[Column4]])-Table134[[#This Row],[Discard]],"")</f>
        <v/>
      </c>
      <c r="L75" s="86" t="str">
        <f>IF(Table134[[#This Row],[Total]]&lt;&gt;"",RANK(Table134[[#This Row],[Total]],Table134[Total]),"")</f>
        <v/>
      </c>
      <c r="M75" s="105" t="str">
        <f>IF(Table134[[#This Row],[Name]]&lt;&gt;"",Table134[[#This Row],[Name]],"")</f>
        <v/>
      </c>
      <c r="N75" s="85">
        <f>SUM(Table134[[#This Row],[BEE1]:[Column3]])-Table134[[#This Row],[Discard]]</f>
        <v>0</v>
      </c>
      <c r="O75" s="105">
        <f>RANK(Table134[[#This Row],[Total2]],Table134[Total2])</f>
        <v>68</v>
      </c>
    </row>
    <row r="76" spans="1:15">
      <c r="A76" s="85"/>
      <c r="B76" s="86"/>
      <c r="C76" s="86"/>
      <c r="D76" s="86"/>
      <c r="E76" s="86"/>
      <c r="F76" s="86"/>
      <c r="G76" s="86"/>
      <c r="H76" s="86"/>
      <c r="I76" s="86"/>
      <c r="J76" s="108">
        <f>IF(COUNT(Table134[[#This Row],[BEE1]:[Column4]])&gt;1,MIN(Table134[[#This Row],[BEE1]:[Column2]]),0)</f>
        <v>0</v>
      </c>
      <c r="K76" s="104" t="str">
        <f>IF(SUM(Table134[[#This Row],[BEE1]:[Column4]])-Table134[[#This Row],[Discard]]+Table134[[#This Row],[Discard]]/100000&gt;0,SUM(Table134[[#This Row],[BEE1]:[Column4]])-Table134[[#This Row],[Discard]],"")</f>
        <v/>
      </c>
      <c r="L76" s="86" t="str">
        <f>IF(Table134[[#This Row],[Total]]&lt;&gt;"",RANK(Table134[[#This Row],[Total]],Table134[Total]),"")</f>
        <v/>
      </c>
      <c r="M76" s="105" t="str">
        <f>IF(Table134[[#This Row],[Name]]&lt;&gt;"",Table134[[#This Row],[Name]],"")</f>
        <v/>
      </c>
      <c r="N76" s="85">
        <f>SUM(Table134[[#This Row],[BEE1]:[Column3]])-Table134[[#This Row],[Discard]]</f>
        <v>0</v>
      </c>
      <c r="O76" s="105">
        <f>RANK(Table134[[#This Row],[Total2]],Table134[Total2])</f>
        <v>68</v>
      </c>
    </row>
    <row r="77" spans="1:15">
      <c r="A77" s="85"/>
      <c r="B77" s="86"/>
      <c r="C77" s="86"/>
      <c r="D77" s="86"/>
      <c r="E77" s="86"/>
      <c r="F77" s="86"/>
      <c r="G77" s="86"/>
      <c r="H77" s="86"/>
      <c r="I77" s="86"/>
      <c r="J77" s="108">
        <f>IF(COUNT(Table134[[#This Row],[BEE1]:[Column4]])&gt;1,MIN(Table134[[#This Row],[BEE1]:[Column2]]),0)</f>
        <v>0</v>
      </c>
      <c r="K77" s="104" t="str">
        <f>IF(SUM(Table134[[#This Row],[BEE1]:[Column4]])-Table134[[#This Row],[Discard]]+Table134[[#This Row],[Discard]]/100000&gt;0,SUM(Table134[[#This Row],[BEE1]:[Column4]])-Table134[[#This Row],[Discard]],"")</f>
        <v/>
      </c>
      <c r="L77" s="86" t="str">
        <f>IF(Table134[[#This Row],[Total]]&lt;&gt;"",RANK(Table134[[#This Row],[Total]],Table134[Total]),"")</f>
        <v/>
      </c>
      <c r="M77" s="105" t="str">
        <f>IF(Table134[[#This Row],[Name]]&lt;&gt;"",Table134[[#This Row],[Name]],"")</f>
        <v/>
      </c>
      <c r="N77" s="85">
        <f>SUM(Table134[[#This Row],[BEE1]:[Column3]])-Table134[[#This Row],[Discard]]</f>
        <v>0</v>
      </c>
      <c r="O77" s="105">
        <f>RANK(Table134[[#This Row],[Total2]],Table134[Total2])</f>
        <v>68</v>
      </c>
    </row>
    <row r="78" spans="1:15">
      <c r="A78" s="85"/>
      <c r="B78" s="86"/>
      <c r="C78" s="86"/>
      <c r="D78" s="86"/>
      <c r="E78" s="86"/>
      <c r="F78" s="86"/>
      <c r="G78" s="86"/>
      <c r="H78" s="86"/>
      <c r="I78" s="86"/>
      <c r="J78" s="108">
        <f>IF(COUNT(Table134[[#This Row],[BEE1]:[Column4]])&gt;1,MIN(Table134[[#This Row],[BEE1]:[Column2]]),0)</f>
        <v>0</v>
      </c>
      <c r="K78" s="104" t="str">
        <f>IF(SUM(Table134[[#This Row],[BEE1]:[Column4]])-Table134[[#This Row],[Discard]]+Table134[[#This Row],[Discard]]/100000&gt;0,SUM(Table134[[#This Row],[BEE1]:[Column4]])-Table134[[#This Row],[Discard]],"")</f>
        <v/>
      </c>
      <c r="L78" s="86" t="str">
        <f>IF(Table134[[#This Row],[Total]]&lt;&gt;"",RANK(Table134[[#This Row],[Total]],Table134[Total]),"")</f>
        <v/>
      </c>
      <c r="M78" s="105" t="str">
        <f>IF(Table134[[#This Row],[Name]]&lt;&gt;"",Table134[[#This Row],[Name]],"")</f>
        <v/>
      </c>
      <c r="N78" s="85">
        <f>SUM(Table134[[#This Row],[BEE1]:[Column3]])-Table134[[#This Row],[Discard]]</f>
        <v>0</v>
      </c>
      <c r="O78" s="105">
        <f>RANK(Table134[[#This Row],[Total2]],Table134[Total2])</f>
        <v>68</v>
      </c>
    </row>
    <row r="79" spans="1:15">
      <c r="A79" s="85"/>
      <c r="B79" s="86"/>
      <c r="C79" s="86"/>
      <c r="D79" s="86"/>
      <c r="E79" s="86"/>
      <c r="F79" s="86"/>
      <c r="G79" s="86"/>
      <c r="H79" s="86"/>
      <c r="I79" s="86"/>
      <c r="J79" s="108">
        <f>IF(COUNT(Table134[[#This Row],[BEE1]:[Column4]])&gt;1,MIN(Table134[[#This Row],[BEE1]:[Column2]]),0)</f>
        <v>0</v>
      </c>
      <c r="K79" s="104" t="str">
        <f>IF(SUM(Table134[[#This Row],[BEE1]:[Column4]])-Table134[[#This Row],[Discard]]+Table134[[#This Row],[Discard]]/100000&gt;0,SUM(Table134[[#This Row],[BEE1]:[Column4]])-Table134[[#This Row],[Discard]],"")</f>
        <v/>
      </c>
      <c r="L79" s="86" t="str">
        <f>IF(Table134[[#This Row],[Total]]&lt;&gt;"",RANK(Table134[[#This Row],[Total]],Table134[Total]),"")</f>
        <v/>
      </c>
      <c r="M79" s="105" t="str">
        <f>IF(Table134[[#This Row],[Name]]&lt;&gt;"",Table134[[#This Row],[Name]],"")</f>
        <v/>
      </c>
      <c r="N79" s="85">
        <f>SUM(Table134[[#This Row],[BEE1]:[Column3]])-Table134[[#This Row],[Discard]]</f>
        <v>0</v>
      </c>
      <c r="O79" s="105">
        <f>RANK(Table134[[#This Row],[Total2]],Table134[Total2])</f>
        <v>68</v>
      </c>
    </row>
    <row r="80" spans="1:15">
      <c r="A80" s="85"/>
      <c r="B80" s="86"/>
      <c r="C80" s="86"/>
      <c r="D80" s="86"/>
      <c r="E80" s="86"/>
      <c r="F80" s="86"/>
      <c r="G80" s="86"/>
      <c r="H80" s="86"/>
      <c r="I80" s="86"/>
      <c r="J80" s="108">
        <f>IF(COUNT(Table134[[#This Row],[BEE1]:[Column4]])&gt;1,MIN(Table134[[#This Row],[BEE1]:[Column2]]),0)</f>
        <v>0</v>
      </c>
      <c r="K80" s="104" t="str">
        <f>IF(SUM(Table134[[#This Row],[BEE1]:[Column4]])-Table134[[#This Row],[Discard]]+Table134[[#This Row],[Discard]]/100000&gt;0,SUM(Table134[[#This Row],[BEE1]:[Column4]])-Table134[[#This Row],[Discard]],"")</f>
        <v/>
      </c>
      <c r="L80" s="86" t="str">
        <f>IF(Table134[[#This Row],[Total]]&lt;&gt;"",RANK(Table134[[#This Row],[Total]],Table134[Total]),"")</f>
        <v/>
      </c>
      <c r="M80" s="105" t="str">
        <f>IF(Table134[[#This Row],[Name]]&lt;&gt;"",Table134[[#This Row],[Name]],"")</f>
        <v/>
      </c>
      <c r="N80" s="85">
        <f>SUM(Table134[[#This Row],[BEE1]:[Column3]])-Table134[[#This Row],[Discard]]</f>
        <v>0</v>
      </c>
      <c r="O80" s="105">
        <f>RANK(Table134[[#This Row],[Total2]],Table134[Total2])</f>
        <v>68</v>
      </c>
    </row>
    <row r="81" spans="1:15">
      <c r="A81" s="85"/>
      <c r="B81" s="86"/>
      <c r="C81" s="86"/>
      <c r="D81" s="86"/>
      <c r="E81" s="86"/>
      <c r="F81" s="86"/>
      <c r="G81" s="86"/>
      <c r="H81" s="86"/>
      <c r="I81" s="86"/>
      <c r="J81" s="108">
        <f>IF(COUNT(Table134[[#This Row],[BEE1]:[Column4]])&gt;1,MIN(Table134[[#This Row],[BEE1]:[Column2]]),0)</f>
        <v>0</v>
      </c>
      <c r="K81" s="104" t="str">
        <f>IF(SUM(Table134[[#This Row],[BEE1]:[Column4]])-Table134[[#This Row],[Discard]]+Table134[[#This Row],[Discard]]/100000&gt;0,SUM(Table134[[#This Row],[BEE1]:[Column4]])-Table134[[#This Row],[Discard]],"")</f>
        <v/>
      </c>
      <c r="L81" s="86" t="str">
        <f>IF(Table134[[#This Row],[Total]]&lt;&gt;"",RANK(Table134[[#This Row],[Total]],Table134[Total]),"")</f>
        <v/>
      </c>
      <c r="M81" s="105" t="str">
        <f>IF(Table134[[#This Row],[Name]]&lt;&gt;"",Table134[[#This Row],[Name]],"")</f>
        <v/>
      </c>
      <c r="N81" s="85">
        <f>SUM(Table134[[#This Row],[BEE1]:[Column3]])-Table134[[#This Row],[Discard]]</f>
        <v>0</v>
      </c>
      <c r="O81" s="105">
        <f>RANK(Table134[[#This Row],[Total2]],Table134[Total2])</f>
        <v>68</v>
      </c>
    </row>
    <row r="82" spans="1:15">
      <c r="A82" s="85"/>
      <c r="B82" s="86"/>
      <c r="C82" s="86"/>
      <c r="D82" s="86"/>
      <c r="E82" s="86"/>
      <c r="F82" s="86"/>
      <c r="G82" s="86"/>
      <c r="H82" s="86"/>
      <c r="I82" s="86"/>
      <c r="J82" s="108">
        <f>IF(COUNT(Table134[[#This Row],[BEE1]:[Column4]])&gt;1,MIN(Table134[[#This Row],[BEE1]:[Column2]]),0)</f>
        <v>0</v>
      </c>
      <c r="K82" s="104" t="str">
        <f>IF(SUM(Table134[[#This Row],[BEE1]:[Column4]])-Table134[[#This Row],[Discard]]+Table134[[#This Row],[Discard]]/100000&gt;0,SUM(Table134[[#This Row],[BEE1]:[Column4]])-Table134[[#This Row],[Discard]],"")</f>
        <v/>
      </c>
      <c r="L82" s="86" t="str">
        <f>IF(Table134[[#This Row],[Total]]&lt;&gt;"",RANK(Table134[[#This Row],[Total]],Table134[Total]),"")</f>
        <v/>
      </c>
      <c r="M82" s="105" t="str">
        <f>IF(Table134[[#This Row],[Name]]&lt;&gt;"",Table134[[#This Row],[Name]],"")</f>
        <v/>
      </c>
      <c r="N82" s="85">
        <f>SUM(Table134[[#This Row],[BEE1]:[Column3]])-Table134[[#This Row],[Discard]]</f>
        <v>0</v>
      </c>
      <c r="O82" s="105">
        <f>RANK(Table134[[#This Row],[Total2]],Table134[Total2])</f>
        <v>68</v>
      </c>
    </row>
    <row r="83" spans="1:15">
      <c r="A83" s="85"/>
      <c r="B83" s="86"/>
      <c r="C83" s="86"/>
      <c r="D83" s="86"/>
      <c r="E83" s="86"/>
      <c r="F83" s="86"/>
      <c r="G83" s="86"/>
      <c r="H83" s="86"/>
      <c r="I83" s="86"/>
      <c r="J83" s="108">
        <f>IF(COUNT(Table134[[#This Row],[BEE1]:[Column4]])&gt;1,MIN(Table134[[#This Row],[BEE1]:[Column2]]),0)</f>
        <v>0</v>
      </c>
      <c r="K83" s="104" t="str">
        <f>IF(SUM(Table134[[#This Row],[BEE1]:[Column4]])-Table134[[#This Row],[Discard]]+Table134[[#This Row],[Discard]]/100000&gt;0,SUM(Table134[[#This Row],[BEE1]:[Column4]])-Table134[[#This Row],[Discard]],"")</f>
        <v/>
      </c>
      <c r="L83" s="86" t="str">
        <f>IF(Table134[[#This Row],[Total]]&lt;&gt;"",RANK(Table134[[#This Row],[Total]],Table134[Total]),"")</f>
        <v/>
      </c>
      <c r="M83" s="105" t="str">
        <f>IF(Table134[[#This Row],[Name]]&lt;&gt;"",Table134[[#This Row],[Name]],"")</f>
        <v/>
      </c>
      <c r="N83" s="85">
        <f>SUM(Table134[[#This Row],[BEE1]:[Column3]])-Table134[[#This Row],[Discard]]</f>
        <v>0</v>
      </c>
      <c r="O83" s="105">
        <f>RANK(Table134[[#This Row],[Total2]],Table134[Total2])</f>
        <v>68</v>
      </c>
    </row>
    <row r="84" spans="1:15">
      <c r="A84" s="85"/>
      <c r="B84" s="86"/>
      <c r="C84" s="86"/>
      <c r="D84" s="86"/>
      <c r="E84" s="86"/>
      <c r="F84" s="86"/>
      <c r="G84" s="86"/>
      <c r="H84" s="86"/>
      <c r="I84" s="86"/>
      <c r="J84" s="108">
        <f>IF(COUNT(Table134[[#This Row],[BEE1]:[Column4]])&gt;1,MIN(Table134[[#This Row],[BEE1]:[Column2]]),0)</f>
        <v>0</v>
      </c>
      <c r="K84" s="104" t="str">
        <f>IF(SUM(Table134[[#This Row],[BEE1]:[Column4]])-Table134[[#This Row],[Discard]]+Table134[[#This Row],[Discard]]/100000&gt;0,SUM(Table134[[#This Row],[BEE1]:[Column4]])-Table134[[#This Row],[Discard]],"")</f>
        <v/>
      </c>
      <c r="L84" s="86" t="str">
        <f>IF(Table134[[#This Row],[Total]]&lt;&gt;"",RANK(Table134[[#This Row],[Total]],Table134[Total]),"")</f>
        <v/>
      </c>
      <c r="M84" s="105" t="str">
        <f>IF(Table134[[#This Row],[Name]]&lt;&gt;"",Table134[[#This Row],[Name]],"")</f>
        <v/>
      </c>
      <c r="N84" s="85">
        <f>SUM(Table134[[#This Row],[BEE1]:[Column3]])-Table134[[#This Row],[Discard]]</f>
        <v>0</v>
      </c>
      <c r="O84" s="105">
        <f>RANK(Table134[[#This Row],[Total2]],Table134[Total2])</f>
        <v>68</v>
      </c>
    </row>
    <row r="85" spans="1:15">
      <c r="A85" s="85"/>
      <c r="B85" s="86"/>
      <c r="C85" s="86"/>
      <c r="D85" s="86"/>
      <c r="E85" s="86"/>
      <c r="F85" s="86"/>
      <c r="G85" s="86"/>
      <c r="H85" s="86"/>
      <c r="I85" s="86"/>
      <c r="J85" s="108">
        <f>IF(COUNT(Table134[[#This Row],[BEE1]:[Column4]])&gt;1,MIN(Table134[[#This Row],[BEE1]:[Column2]]),0)</f>
        <v>0</v>
      </c>
      <c r="K85" s="104" t="str">
        <f>IF(SUM(Table134[[#This Row],[BEE1]:[Column4]])-Table134[[#This Row],[Discard]]+Table134[[#This Row],[Discard]]/100000&gt;0,SUM(Table134[[#This Row],[BEE1]:[Column4]])-Table134[[#This Row],[Discard]],"")</f>
        <v/>
      </c>
      <c r="L85" s="86" t="str">
        <f>IF(Table134[[#This Row],[Total]]&lt;&gt;"",RANK(Table134[[#This Row],[Total]],Table134[Total]),"")</f>
        <v/>
      </c>
      <c r="M85" s="105" t="str">
        <f>IF(Table134[[#This Row],[Name]]&lt;&gt;"",Table134[[#This Row],[Name]],"")</f>
        <v/>
      </c>
      <c r="N85" s="85">
        <f>SUM(Table134[[#This Row],[BEE1]:[Column3]])-Table134[[#This Row],[Discard]]</f>
        <v>0</v>
      </c>
      <c r="O85" s="105">
        <f>RANK(Table134[[#This Row],[Total2]],Table134[Total2])</f>
        <v>68</v>
      </c>
    </row>
    <row r="86" spans="1:15">
      <c r="A86" s="85"/>
      <c r="B86" s="86"/>
      <c r="C86" s="86"/>
      <c r="D86" s="86"/>
      <c r="E86" s="86"/>
      <c r="F86" s="86"/>
      <c r="G86" s="86"/>
      <c r="H86" s="86"/>
      <c r="I86" s="86"/>
      <c r="J86" s="108">
        <f>IF(COUNT(Table134[[#This Row],[BEE1]:[Column4]])&gt;1,MIN(Table134[[#This Row],[BEE1]:[Column2]]),0)</f>
        <v>0</v>
      </c>
      <c r="K86" s="104" t="str">
        <f>IF(SUM(Table134[[#This Row],[BEE1]:[Column4]])-Table134[[#This Row],[Discard]]+Table134[[#This Row],[Discard]]/100000&gt;0,SUM(Table134[[#This Row],[BEE1]:[Column4]])-Table134[[#This Row],[Discard]],"")</f>
        <v/>
      </c>
      <c r="L86" s="86" t="str">
        <f>IF(Table134[[#This Row],[Total]]&lt;&gt;"",RANK(Table134[[#This Row],[Total]],Table134[Total]),"")</f>
        <v/>
      </c>
      <c r="M86" s="105" t="str">
        <f>IF(Table134[[#This Row],[Name]]&lt;&gt;"",Table134[[#This Row],[Name]],"")</f>
        <v/>
      </c>
      <c r="N86" s="85">
        <f>SUM(Table134[[#This Row],[BEE1]:[Column3]])-Table134[[#This Row],[Discard]]</f>
        <v>0</v>
      </c>
      <c r="O86" s="105">
        <f>RANK(Table134[[#This Row],[Total2]],Table134[Total2])</f>
        <v>68</v>
      </c>
    </row>
    <row r="87" spans="1:15">
      <c r="A87" s="85"/>
      <c r="B87" s="86"/>
      <c r="C87" s="86"/>
      <c r="D87" s="86"/>
      <c r="E87" s="86"/>
      <c r="F87" s="86"/>
      <c r="G87" s="86"/>
      <c r="H87" s="86"/>
      <c r="I87" s="86"/>
      <c r="J87" s="108">
        <f>IF(COUNT(Table134[[#This Row],[BEE1]:[Column4]])&gt;1,MIN(Table134[[#This Row],[BEE1]:[Column2]]),0)</f>
        <v>0</v>
      </c>
      <c r="K87" s="104" t="str">
        <f>IF(SUM(Table134[[#This Row],[BEE1]:[Column4]])-Table134[[#This Row],[Discard]]+Table134[[#This Row],[Discard]]/100000&gt;0,SUM(Table134[[#This Row],[BEE1]:[Column4]])-Table134[[#This Row],[Discard]],"")</f>
        <v/>
      </c>
      <c r="L87" s="86" t="str">
        <f>IF(Table134[[#This Row],[Total]]&lt;&gt;"",RANK(Table134[[#This Row],[Total]],Table134[Total]),"")</f>
        <v/>
      </c>
      <c r="M87" s="105" t="str">
        <f>IF(Table134[[#This Row],[Name]]&lt;&gt;"",Table134[[#This Row],[Name]],"")</f>
        <v/>
      </c>
      <c r="N87" s="85">
        <f>SUM(Table134[[#This Row],[BEE1]:[Column3]])-Table134[[#This Row],[Discard]]</f>
        <v>0</v>
      </c>
      <c r="O87" s="105">
        <f>RANK(Table134[[#This Row],[Total2]],Table134[Total2])</f>
        <v>68</v>
      </c>
    </row>
    <row r="88" spans="1:15">
      <c r="A88" s="85"/>
      <c r="B88" s="86"/>
      <c r="C88" s="86"/>
      <c r="D88" s="86"/>
      <c r="E88" s="86"/>
      <c r="F88" s="86"/>
      <c r="G88" s="86"/>
      <c r="H88" s="86"/>
      <c r="I88" s="86"/>
      <c r="J88" s="108">
        <f>IF(COUNT(Table134[[#This Row],[BEE1]:[Column4]])&gt;1,MIN(Table134[[#This Row],[BEE1]:[Column2]]),0)</f>
        <v>0</v>
      </c>
      <c r="K88" s="104" t="str">
        <f>IF(SUM(Table134[[#This Row],[BEE1]:[Column4]])-Table134[[#This Row],[Discard]]+Table134[[#This Row],[Discard]]/100000&gt;0,SUM(Table134[[#This Row],[BEE1]:[Column4]])-Table134[[#This Row],[Discard]],"")</f>
        <v/>
      </c>
      <c r="L88" s="86" t="str">
        <f>IF(Table134[[#This Row],[Total]]&lt;&gt;"",RANK(Table134[[#This Row],[Total]],Table134[Total]),"")</f>
        <v/>
      </c>
      <c r="M88" s="105" t="str">
        <f>IF(Table134[[#This Row],[Name]]&lt;&gt;"",Table134[[#This Row],[Name]],"")</f>
        <v/>
      </c>
      <c r="N88" s="85">
        <f>SUM(Table134[[#This Row],[BEE1]:[Column3]])-Table134[[#This Row],[Discard]]</f>
        <v>0</v>
      </c>
      <c r="O88" s="105">
        <f>RANK(Table134[[#This Row],[Total2]],Table134[Total2])</f>
        <v>68</v>
      </c>
    </row>
    <row r="89" spans="1:15">
      <c r="A89" s="85"/>
      <c r="B89" s="86"/>
      <c r="C89" s="86"/>
      <c r="D89" s="86"/>
      <c r="E89" s="86"/>
      <c r="F89" s="86"/>
      <c r="G89" s="86"/>
      <c r="H89" s="86"/>
      <c r="I89" s="86"/>
      <c r="J89" s="108">
        <f>IF(COUNT(Table134[[#This Row],[BEE1]:[Column4]])&gt;1,MIN(Table134[[#This Row],[BEE1]:[Column2]]),0)</f>
        <v>0</v>
      </c>
      <c r="K89" s="104" t="str">
        <f>IF(SUM(Table134[[#This Row],[BEE1]:[Column4]])-Table134[[#This Row],[Discard]]+Table134[[#This Row],[Discard]]/100000&gt;0,SUM(Table134[[#This Row],[BEE1]:[Column4]])-Table134[[#This Row],[Discard]],"")</f>
        <v/>
      </c>
      <c r="L89" s="86" t="str">
        <f>IF(Table134[[#This Row],[Total]]&lt;&gt;"",RANK(Table134[[#This Row],[Total]],Table134[Total]),"")</f>
        <v/>
      </c>
      <c r="M89" s="105" t="str">
        <f>IF(Table134[[#This Row],[Name]]&lt;&gt;"",Table134[[#This Row],[Name]],"")</f>
        <v/>
      </c>
      <c r="N89" s="85">
        <f>SUM(Table134[[#This Row],[BEE1]:[Column3]])-Table134[[#This Row],[Discard]]</f>
        <v>0</v>
      </c>
      <c r="O89" s="105">
        <f>RANK(Table134[[#This Row],[Total2]],Table134[Total2])</f>
        <v>68</v>
      </c>
    </row>
    <row r="90" spans="1:15">
      <c r="A90" s="85"/>
      <c r="B90" s="86"/>
      <c r="C90" s="86"/>
      <c r="D90" s="86"/>
      <c r="E90" s="86"/>
      <c r="F90" s="86"/>
      <c r="G90" s="86"/>
      <c r="H90" s="86"/>
      <c r="I90" s="86"/>
      <c r="J90" s="108">
        <f>IF(COUNT(Table134[[#This Row],[BEE1]:[Column4]])&gt;1,MIN(Table134[[#This Row],[BEE1]:[Column2]]),0)</f>
        <v>0</v>
      </c>
      <c r="K90" s="104" t="str">
        <f>IF(SUM(Table134[[#This Row],[BEE1]:[Column4]])-Table134[[#This Row],[Discard]]+Table134[[#This Row],[Discard]]/100000&gt;0,SUM(Table134[[#This Row],[BEE1]:[Column4]])-Table134[[#This Row],[Discard]],"")</f>
        <v/>
      </c>
      <c r="L90" s="86" t="str">
        <f>IF(Table134[[#This Row],[Total]]&lt;&gt;"",RANK(Table134[[#This Row],[Total]],Table134[Total]),"")</f>
        <v/>
      </c>
      <c r="M90" s="105" t="str">
        <f>IF(Table134[[#This Row],[Name]]&lt;&gt;"",Table134[[#This Row],[Name]],"")</f>
        <v/>
      </c>
      <c r="N90" s="85">
        <f>SUM(Table134[[#This Row],[BEE1]:[Column3]])-Table134[[#This Row],[Discard]]</f>
        <v>0</v>
      </c>
      <c r="O90" s="105">
        <f>RANK(Table134[[#This Row],[Total2]],Table134[Total2])</f>
        <v>68</v>
      </c>
    </row>
    <row r="91" spans="1:15">
      <c r="A91" s="85"/>
      <c r="B91" s="86"/>
      <c r="C91" s="86"/>
      <c r="D91" s="86"/>
      <c r="E91" s="86"/>
      <c r="F91" s="86"/>
      <c r="G91" s="86"/>
      <c r="H91" s="86"/>
      <c r="I91" s="86"/>
      <c r="J91" s="108">
        <f>IF(COUNT(Table134[[#This Row],[BEE1]:[Column4]])&gt;1,MIN(Table134[[#This Row],[BEE1]:[Column2]]),0)</f>
        <v>0</v>
      </c>
      <c r="K91" s="104" t="str">
        <f>IF(SUM(Table134[[#This Row],[BEE1]:[Column4]])-Table134[[#This Row],[Discard]]+Table134[[#This Row],[Discard]]/100000&gt;0,SUM(Table134[[#This Row],[BEE1]:[Column4]])-Table134[[#This Row],[Discard]],"")</f>
        <v/>
      </c>
      <c r="L91" s="86" t="str">
        <f>IF(Table134[[#This Row],[Total]]&lt;&gt;"",RANK(Table134[[#This Row],[Total]],Table134[Total]),"")</f>
        <v/>
      </c>
      <c r="M91" s="105" t="str">
        <f>IF(Table134[[#This Row],[Name]]&lt;&gt;"",Table134[[#This Row],[Name]],"")</f>
        <v/>
      </c>
      <c r="N91" s="85">
        <f>SUM(Table134[[#This Row],[BEE1]:[Column3]])-Table134[[#This Row],[Discard]]</f>
        <v>0</v>
      </c>
      <c r="O91" s="105">
        <f>RANK(Table134[[#This Row],[Total2]],Table134[Total2])</f>
        <v>68</v>
      </c>
    </row>
    <row r="92" spans="1:15">
      <c r="A92" s="85"/>
      <c r="B92" s="86"/>
      <c r="C92" s="86"/>
      <c r="D92" s="86"/>
      <c r="E92" s="86"/>
      <c r="F92" s="86"/>
      <c r="G92" s="86"/>
      <c r="H92" s="86"/>
      <c r="I92" s="86"/>
      <c r="J92" s="108">
        <f>IF(COUNT(Table134[[#This Row],[BEE1]:[Column4]])&gt;1,MIN(Table134[[#This Row],[BEE1]:[Column2]]),0)</f>
        <v>0</v>
      </c>
      <c r="K92" s="104" t="str">
        <f>IF(SUM(Table134[[#This Row],[BEE1]:[Column4]])-Table134[[#This Row],[Discard]]+Table134[[#This Row],[Discard]]/100000&gt;0,SUM(Table134[[#This Row],[BEE1]:[Column4]])-Table134[[#This Row],[Discard]],"")</f>
        <v/>
      </c>
      <c r="L92" s="86" t="str">
        <f>IF(Table134[[#This Row],[Total]]&lt;&gt;"",RANK(Table134[[#This Row],[Total]],Table134[Total]),"")</f>
        <v/>
      </c>
      <c r="M92" s="105" t="str">
        <f>IF(Table134[[#This Row],[Name]]&lt;&gt;"",Table134[[#This Row],[Name]],"")</f>
        <v/>
      </c>
      <c r="N92" s="85">
        <f>SUM(Table134[[#This Row],[BEE1]:[Column3]])-Table134[[#This Row],[Discard]]</f>
        <v>0</v>
      </c>
      <c r="O92" s="105">
        <f>RANK(Table134[[#This Row],[Total2]],Table134[Total2])</f>
        <v>68</v>
      </c>
    </row>
    <row r="93" spans="1:15">
      <c r="A93" s="85"/>
      <c r="B93" s="86"/>
      <c r="C93" s="86"/>
      <c r="D93" s="86"/>
      <c r="E93" s="86"/>
      <c r="F93" s="86"/>
      <c r="G93" s="86"/>
      <c r="H93" s="86"/>
      <c r="I93" s="86"/>
      <c r="J93" s="108">
        <f>IF(COUNT(Table134[[#This Row],[BEE1]:[Column4]])&gt;1,MIN(Table134[[#This Row],[BEE1]:[Column2]]),0)</f>
        <v>0</v>
      </c>
      <c r="K93" s="104" t="str">
        <f>IF(SUM(Table134[[#This Row],[BEE1]:[Column4]])-Table134[[#This Row],[Discard]]+Table134[[#This Row],[Discard]]/100000&gt;0,SUM(Table134[[#This Row],[BEE1]:[Column4]])-Table134[[#This Row],[Discard]],"")</f>
        <v/>
      </c>
      <c r="L93" s="86" t="str">
        <f>IF(Table134[[#This Row],[Total]]&lt;&gt;"",RANK(Table134[[#This Row],[Total]],Table134[Total]),"")</f>
        <v/>
      </c>
      <c r="M93" s="105" t="str">
        <f>IF(Table134[[#This Row],[Name]]&lt;&gt;"",Table134[[#This Row],[Name]],"")</f>
        <v/>
      </c>
      <c r="N93" s="85">
        <f>SUM(Table134[[#This Row],[BEE1]:[Column3]])-Table134[[#This Row],[Discard]]</f>
        <v>0</v>
      </c>
      <c r="O93" s="105">
        <f>RANK(Table134[[#This Row],[Total2]],Table134[Total2])</f>
        <v>68</v>
      </c>
    </row>
    <row r="94" spans="1:15">
      <c r="A94" s="85"/>
      <c r="B94" s="86"/>
      <c r="C94" s="86"/>
      <c r="D94" s="86"/>
      <c r="E94" s="86"/>
      <c r="F94" s="86"/>
      <c r="G94" s="86"/>
      <c r="H94" s="86"/>
      <c r="I94" s="86"/>
      <c r="J94" s="108">
        <f>IF(COUNT(Table134[[#This Row],[BEE1]:[Column4]])&gt;1,MIN(Table134[[#This Row],[BEE1]:[Column2]]),0)</f>
        <v>0</v>
      </c>
      <c r="K94" s="104" t="str">
        <f>IF(SUM(Table134[[#This Row],[BEE1]:[Column4]])-Table134[[#This Row],[Discard]]+Table134[[#This Row],[Discard]]/100000&gt;0,SUM(Table134[[#This Row],[BEE1]:[Column4]])-Table134[[#This Row],[Discard]],"")</f>
        <v/>
      </c>
      <c r="L94" s="86" t="str">
        <f>IF(Table134[[#This Row],[Total]]&lt;&gt;"",RANK(Table134[[#This Row],[Total]],Table134[Total]),"")</f>
        <v/>
      </c>
      <c r="M94" s="105" t="str">
        <f>IF(Table134[[#This Row],[Name]]&lt;&gt;"",Table134[[#This Row],[Name]],"")</f>
        <v/>
      </c>
      <c r="N94" s="85">
        <f>SUM(Table134[[#This Row],[BEE1]:[Column3]])-Table134[[#This Row],[Discard]]</f>
        <v>0</v>
      </c>
      <c r="O94" s="105">
        <f>RANK(Table134[[#This Row],[Total2]],Table134[Total2])</f>
        <v>68</v>
      </c>
    </row>
    <row r="95" spans="1:15">
      <c r="A95" s="85"/>
      <c r="B95" s="86"/>
      <c r="C95" s="86"/>
      <c r="D95" s="86"/>
      <c r="E95" s="86"/>
      <c r="F95" s="86"/>
      <c r="G95" s="86"/>
      <c r="H95" s="86"/>
      <c r="I95" s="86"/>
      <c r="J95" s="108">
        <f>IF(COUNT(Table134[[#This Row],[BEE1]:[Column4]])&gt;1,MIN(Table134[[#This Row],[BEE1]:[Column2]]),0)</f>
        <v>0</v>
      </c>
      <c r="K95" s="104" t="str">
        <f>IF(SUM(Table134[[#This Row],[BEE1]:[Column4]])-Table134[[#This Row],[Discard]]+Table134[[#This Row],[Discard]]/100000&gt;0,SUM(Table134[[#This Row],[BEE1]:[Column4]])-Table134[[#This Row],[Discard]],"")</f>
        <v/>
      </c>
      <c r="L95" s="86" t="str">
        <f>IF(Table134[[#This Row],[Total]]&lt;&gt;"",RANK(Table134[[#This Row],[Total]],Table134[Total]),"")</f>
        <v/>
      </c>
      <c r="M95" s="105" t="str">
        <f>IF(Table134[[#This Row],[Name]]&lt;&gt;"",Table134[[#This Row],[Name]],"")</f>
        <v/>
      </c>
      <c r="N95" s="85">
        <f>SUM(Table134[[#This Row],[BEE1]:[Column3]])-Table134[[#This Row],[Discard]]</f>
        <v>0</v>
      </c>
      <c r="O95" s="105">
        <f>RANK(Table134[[#This Row],[Total2]],Table134[Total2])</f>
        <v>68</v>
      </c>
    </row>
    <row r="96" spans="1:15">
      <c r="A96" s="85"/>
      <c r="B96" s="86"/>
      <c r="C96" s="86"/>
      <c r="D96" s="86"/>
      <c r="E96" s="86"/>
      <c r="F96" s="86"/>
      <c r="G96" s="86"/>
      <c r="H96" s="86"/>
      <c r="I96" s="86"/>
      <c r="J96" s="108">
        <f>IF(COUNT(Table134[[#This Row],[BEE1]:[Column4]])&gt;1,MIN(Table134[[#This Row],[BEE1]:[Column2]]),0)</f>
        <v>0</v>
      </c>
      <c r="K96" s="104" t="str">
        <f>IF(SUM(Table134[[#This Row],[BEE1]:[Column4]])-Table134[[#This Row],[Discard]]+Table134[[#This Row],[Discard]]/100000&gt;0,SUM(Table134[[#This Row],[BEE1]:[Column4]])-Table134[[#This Row],[Discard]],"")</f>
        <v/>
      </c>
      <c r="L96" s="86" t="str">
        <f>IF(Table134[[#This Row],[Total]]&lt;&gt;"",RANK(Table134[[#This Row],[Total]],Table134[Total]),"")</f>
        <v/>
      </c>
      <c r="M96" s="105" t="str">
        <f>IF(Table134[[#This Row],[Name]]&lt;&gt;"",Table134[[#This Row],[Name]],"")</f>
        <v/>
      </c>
      <c r="N96" s="85">
        <f>SUM(Table134[[#This Row],[BEE1]:[Column3]])-Table134[[#This Row],[Discard]]</f>
        <v>0</v>
      </c>
      <c r="O96" s="105">
        <f>RANK(Table134[[#This Row],[Total2]],Table134[Total2])</f>
        <v>68</v>
      </c>
    </row>
    <row r="97" spans="1:15">
      <c r="A97" s="85"/>
      <c r="B97" s="86"/>
      <c r="C97" s="86"/>
      <c r="D97" s="86"/>
      <c r="E97" s="86"/>
      <c r="F97" s="86"/>
      <c r="G97" s="86"/>
      <c r="H97" s="86"/>
      <c r="I97" s="86"/>
      <c r="J97" s="108">
        <f>IF(COUNT(Table134[[#This Row],[BEE1]:[Column4]])&gt;1,MIN(Table134[[#This Row],[BEE1]:[Column2]]),0)</f>
        <v>0</v>
      </c>
      <c r="K97" s="104" t="str">
        <f>IF(SUM(Table134[[#This Row],[BEE1]:[Column4]])-Table134[[#This Row],[Discard]]+Table134[[#This Row],[Discard]]/100000&gt;0,SUM(Table134[[#This Row],[BEE1]:[Column4]])-Table134[[#This Row],[Discard]],"")</f>
        <v/>
      </c>
      <c r="L97" s="86" t="str">
        <f>IF(Table134[[#This Row],[Total]]&lt;&gt;"",RANK(Table134[[#This Row],[Total]],Table134[Total]),"")</f>
        <v/>
      </c>
      <c r="M97" s="105" t="str">
        <f>IF(Table134[[#This Row],[Name]]&lt;&gt;"",Table134[[#This Row],[Name]],"")</f>
        <v/>
      </c>
      <c r="N97" s="85">
        <f>SUM(Table134[[#This Row],[BEE1]:[Column3]])-Table134[[#This Row],[Discard]]</f>
        <v>0</v>
      </c>
      <c r="O97" s="105">
        <f>RANK(Table134[[#This Row],[Total2]],Table134[Total2])</f>
        <v>68</v>
      </c>
    </row>
    <row r="98" spans="1:15">
      <c r="A98" s="85"/>
      <c r="B98" s="86"/>
      <c r="C98" s="86"/>
      <c r="D98" s="86"/>
      <c r="E98" s="86"/>
      <c r="F98" s="86"/>
      <c r="G98" s="86"/>
      <c r="H98" s="86"/>
      <c r="I98" s="86"/>
      <c r="J98" s="108">
        <f>IF(COUNT(Table134[[#This Row],[BEE1]:[Column4]])&gt;1,MIN(Table134[[#This Row],[BEE1]:[Column2]]),0)</f>
        <v>0</v>
      </c>
      <c r="K98" s="104" t="str">
        <f>IF(SUM(Table134[[#This Row],[BEE1]:[Column4]])-Table134[[#This Row],[Discard]]+Table134[[#This Row],[Discard]]/100000&gt;0,SUM(Table134[[#This Row],[BEE1]:[Column4]])-Table134[[#This Row],[Discard]],"")</f>
        <v/>
      </c>
      <c r="L98" s="86" t="str">
        <f>IF(Table134[[#This Row],[Total]]&lt;&gt;"",RANK(Table134[[#This Row],[Total]],Table134[Total]),"")</f>
        <v/>
      </c>
      <c r="M98" s="105" t="str">
        <f>IF(Table134[[#This Row],[Name]]&lt;&gt;"",Table134[[#This Row],[Name]],"")</f>
        <v/>
      </c>
      <c r="N98" s="85">
        <f>SUM(Table134[[#This Row],[BEE1]:[Column3]])-Table134[[#This Row],[Discard]]</f>
        <v>0</v>
      </c>
      <c r="O98" s="105">
        <f>RANK(Table134[[#This Row],[Total2]],Table134[Total2])</f>
        <v>68</v>
      </c>
    </row>
    <row r="99" spans="1:15">
      <c r="A99" s="85"/>
      <c r="B99" s="86"/>
      <c r="C99" s="86"/>
      <c r="D99" s="86"/>
      <c r="E99" s="86"/>
      <c r="F99" s="86"/>
      <c r="G99" s="86"/>
      <c r="H99" s="86"/>
      <c r="I99" s="86"/>
      <c r="J99" s="108">
        <f>IF(COUNT(Table134[[#This Row],[BEE1]:[Column4]])&gt;1,MIN(Table134[[#This Row],[BEE1]:[Column2]]),0)</f>
        <v>0</v>
      </c>
      <c r="K99" s="104" t="str">
        <f>IF(SUM(Table134[[#This Row],[BEE1]:[Column4]])-Table134[[#This Row],[Discard]]+Table134[[#This Row],[Discard]]/100000&gt;0,SUM(Table134[[#This Row],[BEE1]:[Column4]])-Table134[[#This Row],[Discard]],"")</f>
        <v/>
      </c>
      <c r="L99" s="86" t="str">
        <f>IF(Table134[[#This Row],[Total]]&lt;&gt;"",RANK(Table134[[#This Row],[Total]],Table134[Total]),"")</f>
        <v/>
      </c>
      <c r="M99" s="105" t="str">
        <f>IF(Table134[[#This Row],[Name]]&lt;&gt;"",Table134[[#This Row],[Name]],"")</f>
        <v/>
      </c>
      <c r="N99" s="85">
        <f>SUM(Table134[[#This Row],[BEE1]:[Column3]])-Table134[[#This Row],[Discard]]</f>
        <v>0</v>
      </c>
      <c r="O99" s="105">
        <f>RANK(Table134[[#This Row],[Total2]],Table134[Total2])</f>
        <v>68</v>
      </c>
    </row>
    <row r="100" spans="1:15">
      <c r="A100" s="85"/>
      <c r="B100" s="86"/>
      <c r="C100" s="86"/>
      <c r="D100" s="86"/>
      <c r="E100" s="86"/>
      <c r="F100" s="86"/>
      <c r="G100" s="86"/>
      <c r="H100" s="86"/>
      <c r="I100" s="86"/>
      <c r="J100" s="108">
        <f>IF(COUNT(Table134[[#This Row],[BEE1]:[Column4]])&gt;1,MIN(Table134[[#This Row],[BEE1]:[Column2]]),0)</f>
        <v>0</v>
      </c>
      <c r="K100" s="104" t="str">
        <f>IF(SUM(Table134[[#This Row],[BEE1]:[Column4]])-Table134[[#This Row],[Discard]]+Table134[[#This Row],[Discard]]/100000&gt;0,SUM(Table134[[#This Row],[BEE1]:[Column4]])-Table134[[#This Row],[Discard]],"")</f>
        <v/>
      </c>
      <c r="L100" s="86" t="str">
        <f>IF(Table134[[#This Row],[Total]]&lt;&gt;"",RANK(Table134[[#This Row],[Total]],Table134[Total]),"")</f>
        <v/>
      </c>
      <c r="M100" s="105" t="str">
        <f>IF(Table134[[#This Row],[Name]]&lt;&gt;"",Table134[[#This Row],[Name]],"")</f>
        <v/>
      </c>
      <c r="N100" s="85">
        <f>SUM(Table134[[#This Row],[BEE1]:[Column3]])-Table134[[#This Row],[Discard]]</f>
        <v>0</v>
      </c>
      <c r="O100" s="105">
        <f>RANK(Table134[[#This Row],[Total2]],Table134[Total2])</f>
        <v>68</v>
      </c>
    </row>
    <row r="101" spans="1:15">
      <c r="A101" s="85"/>
      <c r="B101" s="86"/>
      <c r="C101" s="86"/>
      <c r="D101" s="86"/>
      <c r="E101" s="86"/>
      <c r="F101" s="86"/>
      <c r="G101" s="86"/>
      <c r="H101" s="86"/>
      <c r="I101" s="86"/>
      <c r="J101" s="108">
        <f>IF(COUNT(Table134[[#This Row],[BEE1]:[Column4]])&gt;1,MIN(Table134[[#This Row],[BEE1]:[Column2]]),0)</f>
        <v>0</v>
      </c>
      <c r="K101" s="104" t="str">
        <f>IF(SUM(Table134[[#This Row],[BEE1]:[Column4]])-Table134[[#This Row],[Discard]]+Table134[[#This Row],[Discard]]/100000&gt;0,SUM(Table134[[#This Row],[BEE1]:[Column4]])-Table134[[#This Row],[Discard]],"")</f>
        <v/>
      </c>
      <c r="L101" s="86" t="str">
        <f>IF(Table134[[#This Row],[Total]]&lt;&gt;"",RANK(Table134[[#This Row],[Total]],Table134[Total]),"")</f>
        <v/>
      </c>
      <c r="M101" s="105" t="str">
        <f>IF(Table134[[#This Row],[Name]]&lt;&gt;"",Table134[[#This Row],[Name]],"")</f>
        <v/>
      </c>
      <c r="N101" s="85">
        <f>SUM(Table134[[#This Row],[BEE1]:[Column3]])-Table134[[#This Row],[Discard]]</f>
        <v>0</v>
      </c>
      <c r="O101" s="105">
        <f>RANK(Table134[[#This Row],[Total2]],Table134[Total2])</f>
        <v>68</v>
      </c>
    </row>
    <row r="102" spans="1:15">
      <c r="A102" s="85"/>
      <c r="B102" s="86"/>
      <c r="C102" s="86"/>
      <c r="D102" s="86"/>
      <c r="E102" s="86"/>
      <c r="F102" s="86"/>
      <c r="G102" s="86"/>
      <c r="H102" s="86"/>
      <c r="I102" s="86"/>
      <c r="J102" s="108">
        <f>IF(COUNT(Table134[[#This Row],[BEE1]:[Column4]])&gt;1,MIN(Table134[[#This Row],[BEE1]:[Column2]]),0)</f>
        <v>0</v>
      </c>
      <c r="K102" s="104" t="str">
        <f>IF(SUM(Table134[[#This Row],[BEE1]:[Column4]])-Table134[[#This Row],[Discard]]+Table134[[#This Row],[Discard]]/100000&gt;0,SUM(Table134[[#This Row],[BEE1]:[Column4]])-Table134[[#This Row],[Discard]],"")</f>
        <v/>
      </c>
      <c r="L102" s="86" t="str">
        <f>IF(Table134[[#This Row],[Total]]&lt;&gt;"",RANK(Table134[[#This Row],[Total]],Table134[Total]),"")</f>
        <v/>
      </c>
      <c r="M102" s="105" t="str">
        <f>IF(Table134[[#This Row],[Name]]&lt;&gt;"",Table134[[#This Row],[Name]],"")</f>
        <v/>
      </c>
      <c r="N102" s="85">
        <f>SUM(Table134[[#This Row],[BEE1]:[Column3]])-Table134[[#This Row],[Discard]]</f>
        <v>0</v>
      </c>
      <c r="O102" s="105">
        <f>RANK(Table134[[#This Row],[Total2]],Table134[Total2])</f>
        <v>68</v>
      </c>
    </row>
    <row r="103" spans="1:15">
      <c r="A103" s="85"/>
      <c r="B103" s="86"/>
      <c r="C103" s="86"/>
      <c r="D103" s="86"/>
      <c r="E103" s="86"/>
      <c r="F103" s="86"/>
      <c r="G103" s="86"/>
      <c r="H103" s="86"/>
      <c r="I103" s="86"/>
      <c r="J103" s="108">
        <f>IF(COUNT(Table134[[#This Row],[BEE1]:[Column4]])&gt;1,MIN(Table134[[#This Row],[BEE1]:[Column2]]),0)</f>
        <v>0</v>
      </c>
      <c r="K103" s="104" t="str">
        <f>IF(SUM(Table134[[#This Row],[BEE1]:[Column4]])-Table134[[#This Row],[Discard]]+Table134[[#This Row],[Discard]]/100000&gt;0,SUM(Table134[[#This Row],[BEE1]:[Column4]])-Table134[[#This Row],[Discard]],"")</f>
        <v/>
      </c>
      <c r="L103" s="86" t="str">
        <f>IF(Table134[[#This Row],[Total]]&lt;&gt;"",RANK(Table134[[#This Row],[Total]],Table134[Total]),"")</f>
        <v/>
      </c>
      <c r="M103" s="105" t="str">
        <f>IF(Table134[[#This Row],[Name]]&lt;&gt;"",Table134[[#This Row],[Name]],"")</f>
        <v/>
      </c>
      <c r="N103" s="85">
        <f>SUM(Table134[[#This Row],[BEE1]:[Column3]])-Table134[[#This Row],[Discard]]</f>
        <v>0</v>
      </c>
      <c r="O103" s="105">
        <f>RANK(Table134[[#This Row],[Total2]],Table134[Total2])</f>
        <v>68</v>
      </c>
    </row>
    <row r="104" spans="1:15">
      <c r="A104" s="85"/>
      <c r="B104" s="86"/>
      <c r="C104" s="86"/>
      <c r="D104" s="86"/>
      <c r="E104" s="86"/>
      <c r="F104" s="86"/>
      <c r="G104" s="86"/>
      <c r="H104" s="86"/>
      <c r="I104" s="86"/>
      <c r="J104" s="108">
        <f>IF(COUNT(Table134[[#This Row],[BEE1]:[Column4]])&gt;1,MIN(Table134[[#This Row],[BEE1]:[Column2]]),0)</f>
        <v>0</v>
      </c>
      <c r="K104" s="104" t="str">
        <f>IF(SUM(Table134[[#This Row],[BEE1]:[Column4]])-Table134[[#This Row],[Discard]]+Table134[[#This Row],[Discard]]/100000&gt;0,SUM(Table134[[#This Row],[BEE1]:[Column4]])-Table134[[#This Row],[Discard]],"")</f>
        <v/>
      </c>
      <c r="L104" s="86" t="str">
        <f>IF(Table134[[#This Row],[Total]]&lt;&gt;"",RANK(Table134[[#This Row],[Total]],Table134[Total]),"")</f>
        <v/>
      </c>
      <c r="M104" s="105" t="str">
        <f>IF(Table134[[#This Row],[Name]]&lt;&gt;"",Table134[[#This Row],[Name]],"")</f>
        <v/>
      </c>
      <c r="N104" s="85">
        <f>SUM(Table134[[#This Row],[BEE1]:[Column3]])-Table134[[#This Row],[Discard]]</f>
        <v>0</v>
      </c>
      <c r="O104" s="105">
        <f>RANK(Table134[[#This Row],[Total2]],Table134[Total2])</f>
        <v>68</v>
      </c>
    </row>
    <row r="105" spans="1:15">
      <c r="A105" s="85"/>
      <c r="B105" s="86"/>
      <c r="C105" s="86"/>
      <c r="D105" s="86"/>
      <c r="E105" s="86"/>
      <c r="F105" s="86"/>
      <c r="G105" s="86"/>
      <c r="H105" s="86"/>
      <c r="I105" s="86"/>
      <c r="J105" s="108">
        <f>IF(COUNT(Table134[[#This Row],[BEE1]:[Column4]])&gt;1,MIN(Table134[[#This Row],[BEE1]:[Column2]]),0)</f>
        <v>0</v>
      </c>
      <c r="K105" s="104" t="str">
        <f>IF(SUM(Table134[[#This Row],[BEE1]:[Column4]])-Table134[[#This Row],[Discard]]+Table134[[#This Row],[Discard]]/100000&gt;0,SUM(Table134[[#This Row],[BEE1]:[Column4]])-Table134[[#This Row],[Discard]],"")</f>
        <v/>
      </c>
      <c r="L105" s="86" t="str">
        <f>IF(Table134[[#This Row],[Total]]&lt;&gt;"",RANK(Table134[[#This Row],[Total]],Table134[Total]),"")</f>
        <v/>
      </c>
      <c r="M105" s="105" t="str">
        <f>IF(Table134[[#This Row],[Name]]&lt;&gt;"",Table134[[#This Row],[Name]],"")</f>
        <v/>
      </c>
      <c r="N105" s="85">
        <f>SUM(Table134[[#This Row],[BEE1]:[Column3]])-Table134[[#This Row],[Discard]]</f>
        <v>0</v>
      </c>
      <c r="O105" s="105">
        <f>RANK(Table134[[#This Row],[Total2]],Table134[Total2])</f>
        <v>68</v>
      </c>
    </row>
    <row r="106" spans="1:15">
      <c r="A106" s="85"/>
      <c r="B106" s="86"/>
      <c r="C106" s="86"/>
      <c r="D106" s="86"/>
      <c r="E106" s="86"/>
      <c r="F106" s="86"/>
      <c r="G106" s="86"/>
      <c r="H106" s="86"/>
      <c r="I106" s="86"/>
      <c r="J106" s="108">
        <f>IF(COUNT(Table134[[#This Row],[BEE1]:[Column4]])&gt;1,MIN(Table134[[#This Row],[BEE1]:[Column2]]),0)</f>
        <v>0</v>
      </c>
      <c r="K106" s="104" t="str">
        <f>IF(SUM(Table134[[#This Row],[BEE1]:[Column4]])-Table134[[#This Row],[Discard]]+Table134[[#This Row],[Discard]]/100000&gt;0,SUM(Table134[[#This Row],[BEE1]:[Column4]])-Table134[[#This Row],[Discard]],"")</f>
        <v/>
      </c>
      <c r="L106" s="86" t="str">
        <f>IF(Table134[[#This Row],[Total]]&lt;&gt;"",RANK(Table134[[#This Row],[Total]],Table134[Total]),"")</f>
        <v/>
      </c>
      <c r="M106" s="105" t="str">
        <f>IF(Table134[[#This Row],[Name]]&lt;&gt;"",Table134[[#This Row],[Name]],"")</f>
        <v/>
      </c>
      <c r="N106" s="85">
        <f>SUM(Table134[[#This Row],[BEE1]:[Column3]])-Table134[[#This Row],[Discard]]</f>
        <v>0</v>
      </c>
      <c r="O106" s="105">
        <f>RANK(Table134[[#This Row],[Total2]],Table134[Total2])</f>
        <v>68</v>
      </c>
    </row>
    <row r="107" spans="1:15">
      <c r="A107" s="85"/>
      <c r="B107" s="86"/>
      <c r="C107" s="86"/>
      <c r="D107" s="86"/>
      <c r="E107" s="86"/>
      <c r="F107" s="86"/>
      <c r="G107" s="86"/>
      <c r="H107" s="86"/>
      <c r="I107" s="86"/>
      <c r="J107" s="108">
        <f>IF(COUNT(Table134[[#This Row],[BEE1]:[Column4]])&gt;1,MIN(Table134[[#This Row],[BEE1]:[Column2]]),0)</f>
        <v>0</v>
      </c>
      <c r="K107" s="104" t="str">
        <f>IF(SUM(Table134[[#This Row],[BEE1]:[Column4]])-Table134[[#This Row],[Discard]]+Table134[[#This Row],[Discard]]/100000&gt;0,SUM(Table134[[#This Row],[BEE1]:[Column4]])-Table134[[#This Row],[Discard]],"")</f>
        <v/>
      </c>
      <c r="L107" s="86" t="str">
        <f>IF(Table134[[#This Row],[Total]]&lt;&gt;"",RANK(Table134[[#This Row],[Total]],Table134[Total]),"")</f>
        <v/>
      </c>
      <c r="M107" s="105" t="str">
        <f>IF(Table134[[#This Row],[Name]]&lt;&gt;"",Table134[[#This Row],[Name]],"")</f>
        <v/>
      </c>
      <c r="N107" s="85">
        <f>SUM(Table134[[#This Row],[BEE1]:[Column3]])-Table134[[#This Row],[Discard]]</f>
        <v>0</v>
      </c>
      <c r="O107" s="105">
        <f>RANK(Table134[[#This Row],[Total2]],Table134[Total2])</f>
        <v>68</v>
      </c>
    </row>
    <row r="108" spans="1:15">
      <c r="A108" s="85"/>
      <c r="B108" s="86"/>
      <c r="C108" s="86"/>
      <c r="D108" s="86"/>
      <c r="E108" s="86"/>
      <c r="F108" s="86"/>
      <c r="G108" s="86"/>
      <c r="H108" s="86"/>
      <c r="I108" s="86"/>
      <c r="J108" s="108">
        <f>IF(COUNT(Table134[[#This Row],[BEE1]:[Column4]])&gt;1,MIN(Table134[[#This Row],[BEE1]:[Column2]]),0)</f>
        <v>0</v>
      </c>
      <c r="K108" s="104" t="str">
        <f>IF(SUM(Table134[[#This Row],[BEE1]:[Column4]])-Table134[[#This Row],[Discard]]+Table134[[#This Row],[Discard]]/100000&gt;0,SUM(Table134[[#This Row],[BEE1]:[Column4]])-Table134[[#This Row],[Discard]],"")</f>
        <v/>
      </c>
      <c r="L108" s="86" t="str">
        <f>IF(Table134[[#This Row],[Total]]&lt;&gt;"",RANK(Table134[[#This Row],[Total]],Table134[Total]),"")</f>
        <v/>
      </c>
      <c r="M108" s="105" t="str">
        <f>IF(Table134[[#This Row],[Name]]&lt;&gt;"",Table134[[#This Row],[Name]],"")</f>
        <v/>
      </c>
      <c r="N108" s="85">
        <f>SUM(Table134[[#This Row],[BEE1]:[Column3]])-Table134[[#This Row],[Discard]]</f>
        <v>0</v>
      </c>
      <c r="O108" s="105">
        <f>RANK(Table134[[#This Row],[Total2]],Table134[Total2])</f>
        <v>68</v>
      </c>
    </row>
    <row r="109" spans="1:15">
      <c r="A109" s="85"/>
      <c r="B109" s="86"/>
      <c r="C109" s="86"/>
      <c r="D109" s="86"/>
      <c r="E109" s="86"/>
      <c r="F109" s="86"/>
      <c r="G109" s="86"/>
      <c r="H109" s="86"/>
      <c r="I109" s="86"/>
      <c r="J109" s="108">
        <f>IF(COUNT(Table134[[#This Row],[BEE1]:[Column4]])&gt;1,MIN(Table134[[#This Row],[BEE1]:[Column2]]),0)</f>
        <v>0</v>
      </c>
      <c r="K109" s="104" t="str">
        <f>IF(SUM(Table134[[#This Row],[BEE1]:[Column4]])-Table134[[#This Row],[Discard]]+Table134[[#This Row],[Discard]]/100000&gt;0,SUM(Table134[[#This Row],[BEE1]:[Column4]])-Table134[[#This Row],[Discard]],"")</f>
        <v/>
      </c>
      <c r="L109" s="86" t="str">
        <f>IF(Table134[[#This Row],[Total]]&lt;&gt;"",RANK(Table134[[#This Row],[Total]],Table134[Total]),"")</f>
        <v/>
      </c>
      <c r="M109" s="105" t="str">
        <f>IF(Table134[[#This Row],[Name]]&lt;&gt;"",Table134[[#This Row],[Name]],"")</f>
        <v/>
      </c>
      <c r="N109" s="85">
        <f>SUM(Table134[[#This Row],[BEE1]:[Column3]])-Table134[[#This Row],[Discard]]</f>
        <v>0</v>
      </c>
      <c r="O109" s="105">
        <f>RANK(Table134[[#This Row],[Total2]],Table134[Total2])</f>
        <v>68</v>
      </c>
    </row>
    <row r="110" spans="1:15">
      <c r="A110" s="85"/>
      <c r="B110" s="86"/>
      <c r="C110" s="86"/>
      <c r="D110" s="86"/>
      <c r="E110" s="86"/>
      <c r="F110" s="86"/>
      <c r="G110" s="86"/>
      <c r="H110" s="86"/>
      <c r="I110" s="86"/>
      <c r="J110" s="108">
        <f>IF(COUNT(Table134[[#This Row],[BEE1]:[Column4]])&gt;1,MIN(Table134[[#This Row],[BEE1]:[Column2]]),0)</f>
        <v>0</v>
      </c>
      <c r="K110" s="104" t="str">
        <f>IF(SUM(Table134[[#This Row],[BEE1]:[Column4]])-Table134[[#This Row],[Discard]]+Table134[[#This Row],[Discard]]/100000&gt;0,SUM(Table134[[#This Row],[BEE1]:[Column4]])-Table134[[#This Row],[Discard]],"")</f>
        <v/>
      </c>
      <c r="L110" s="86" t="str">
        <f>IF(Table134[[#This Row],[Total]]&lt;&gt;"",RANK(Table134[[#This Row],[Total]],Table134[Total]),"")</f>
        <v/>
      </c>
      <c r="M110" s="105" t="str">
        <f>IF(Table134[[#This Row],[Name]]&lt;&gt;"",Table134[[#This Row],[Name]],"")</f>
        <v/>
      </c>
      <c r="N110" s="85">
        <f>SUM(Table134[[#This Row],[BEE1]:[Column3]])-Table134[[#This Row],[Discard]]</f>
        <v>0</v>
      </c>
      <c r="O110" s="105">
        <f>RANK(Table134[[#This Row],[Total2]],Table134[Total2])</f>
        <v>68</v>
      </c>
    </row>
    <row r="111" spans="1:15">
      <c r="A111" s="85"/>
      <c r="B111" s="86"/>
      <c r="C111" s="86"/>
      <c r="D111" s="86"/>
      <c r="E111" s="86"/>
      <c r="F111" s="86"/>
      <c r="G111" s="86"/>
      <c r="H111" s="86"/>
      <c r="I111" s="86"/>
      <c r="J111" s="108">
        <f>IF(COUNT(Table134[[#This Row],[BEE1]:[Column4]])&gt;1,MIN(Table134[[#This Row],[BEE1]:[Column2]]),0)</f>
        <v>0</v>
      </c>
      <c r="K111" s="104" t="str">
        <f>IF(SUM(Table134[[#This Row],[BEE1]:[Column4]])-Table134[[#This Row],[Discard]]+Table134[[#This Row],[Discard]]/100000&gt;0,SUM(Table134[[#This Row],[BEE1]:[Column4]])-Table134[[#This Row],[Discard]],"")</f>
        <v/>
      </c>
      <c r="L111" s="86" t="str">
        <f>IF(Table134[[#This Row],[Total]]&lt;&gt;"",RANK(Table134[[#This Row],[Total]],Table134[Total]),"")</f>
        <v/>
      </c>
      <c r="M111" s="105" t="str">
        <f>IF(Table134[[#This Row],[Name]]&lt;&gt;"",Table134[[#This Row],[Name]],"")</f>
        <v/>
      </c>
      <c r="N111" s="85">
        <f>SUM(Table134[[#This Row],[BEE1]:[Column3]])-Table134[[#This Row],[Discard]]</f>
        <v>0</v>
      </c>
      <c r="O111" s="105">
        <f>RANK(Table134[[#This Row],[Total2]],Table134[Total2])</f>
        <v>68</v>
      </c>
    </row>
    <row r="112" spans="1:15">
      <c r="A112" s="85"/>
      <c r="B112" s="86"/>
      <c r="C112" s="86"/>
      <c r="D112" s="86"/>
      <c r="E112" s="86"/>
      <c r="F112" s="86"/>
      <c r="G112" s="86"/>
      <c r="H112" s="86"/>
      <c r="I112" s="86"/>
      <c r="J112" s="108">
        <f>IF(COUNT(Table134[[#This Row],[BEE1]:[Column4]])&gt;1,MIN(Table134[[#This Row],[BEE1]:[Column2]]),0)</f>
        <v>0</v>
      </c>
      <c r="K112" s="104" t="str">
        <f>IF(SUM(Table134[[#This Row],[BEE1]:[Column4]])-Table134[[#This Row],[Discard]]+Table134[[#This Row],[Discard]]/100000&gt;0,SUM(Table134[[#This Row],[BEE1]:[Column4]])-Table134[[#This Row],[Discard]],"")</f>
        <v/>
      </c>
      <c r="L112" s="86" t="str">
        <f>IF(Table134[[#This Row],[Total]]&lt;&gt;"",RANK(Table134[[#This Row],[Total]],Table134[Total]),"")</f>
        <v/>
      </c>
      <c r="M112" s="105" t="str">
        <f>IF(Table134[[#This Row],[Name]]&lt;&gt;"",Table134[[#This Row],[Name]],"")</f>
        <v/>
      </c>
      <c r="N112" s="85">
        <f>SUM(Table134[[#This Row],[BEE1]:[Column3]])-Table134[[#This Row],[Discard]]</f>
        <v>0</v>
      </c>
      <c r="O112" s="105">
        <f>RANK(Table134[[#This Row],[Total2]],Table134[Total2])</f>
        <v>68</v>
      </c>
    </row>
    <row r="113" spans="1:15">
      <c r="A113" s="85"/>
      <c r="B113" s="86"/>
      <c r="C113" s="86"/>
      <c r="D113" s="86"/>
      <c r="E113" s="86"/>
      <c r="F113" s="86"/>
      <c r="G113" s="86"/>
      <c r="H113" s="86"/>
      <c r="I113" s="86"/>
      <c r="J113" s="108">
        <f>IF(COUNT(Table134[[#This Row],[BEE1]:[Column4]])&gt;1,MIN(Table134[[#This Row],[BEE1]:[Column2]]),0)</f>
        <v>0</v>
      </c>
      <c r="K113" s="104" t="str">
        <f>IF(SUM(Table134[[#This Row],[BEE1]:[Column4]])-Table134[[#This Row],[Discard]]+Table134[[#This Row],[Discard]]/100000&gt;0,SUM(Table134[[#This Row],[BEE1]:[Column4]])-Table134[[#This Row],[Discard]],"")</f>
        <v/>
      </c>
      <c r="L113" s="86" t="str">
        <f>IF(Table134[[#This Row],[Total]]&lt;&gt;"",RANK(Table134[[#This Row],[Total]],Table134[Total]),"")</f>
        <v/>
      </c>
      <c r="M113" s="105" t="str">
        <f>IF(Table134[[#This Row],[Name]]&lt;&gt;"",Table134[[#This Row],[Name]],"")</f>
        <v/>
      </c>
      <c r="N113" s="85">
        <f>SUM(Table134[[#This Row],[BEE1]:[Column3]])-Table134[[#This Row],[Discard]]</f>
        <v>0</v>
      </c>
      <c r="O113" s="105">
        <f>RANK(Table134[[#This Row],[Total2]],Table134[Total2])</f>
        <v>68</v>
      </c>
    </row>
    <row r="114" spans="1:15">
      <c r="A114" s="85"/>
      <c r="B114" s="86"/>
      <c r="C114" s="86"/>
      <c r="D114" s="86"/>
      <c r="E114" s="86"/>
      <c r="F114" s="86"/>
      <c r="G114" s="86"/>
      <c r="H114" s="86"/>
      <c r="I114" s="86"/>
      <c r="J114" s="108">
        <f>IF(COUNT(Table134[[#This Row],[BEE1]:[Column4]])&gt;1,MIN(Table134[[#This Row],[BEE1]:[Column2]]),0)</f>
        <v>0</v>
      </c>
      <c r="K114" s="104" t="str">
        <f>IF(SUM(Table134[[#This Row],[BEE1]:[Column4]])-Table134[[#This Row],[Discard]]+Table134[[#This Row],[Discard]]/100000&gt;0,SUM(Table134[[#This Row],[BEE1]:[Column4]])-Table134[[#This Row],[Discard]],"")</f>
        <v/>
      </c>
      <c r="L114" s="86" t="str">
        <f>IF(Table134[[#This Row],[Total]]&lt;&gt;"",RANK(Table134[[#This Row],[Total]],Table134[Total]),"")</f>
        <v/>
      </c>
      <c r="M114" s="105" t="str">
        <f>IF(Table134[[#This Row],[Name]]&lt;&gt;"",Table134[[#This Row],[Name]],"")</f>
        <v/>
      </c>
      <c r="N114" s="85">
        <f>SUM(Table134[[#This Row],[BEE1]:[Column3]])-Table134[[#This Row],[Discard]]</f>
        <v>0</v>
      </c>
      <c r="O114" s="105">
        <f>RANK(Table134[[#This Row],[Total2]],Table134[Total2])</f>
        <v>68</v>
      </c>
    </row>
    <row r="115" spans="1:15">
      <c r="A115" s="85"/>
      <c r="B115" s="86"/>
      <c r="C115" s="86"/>
      <c r="D115" s="86"/>
      <c r="E115" s="86"/>
      <c r="F115" s="86"/>
      <c r="G115" s="86"/>
      <c r="H115" s="86"/>
      <c r="I115" s="86"/>
      <c r="J115" s="108">
        <f>IF(COUNT(Table134[[#This Row],[BEE1]:[Column4]])&gt;1,MIN(Table134[[#This Row],[BEE1]:[Column2]]),0)</f>
        <v>0</v>
      </c>
      <c r="K115" s="104" t="str">
        <f>IF(SUM(Table134[[#This Row],[BEE1]:[Column4]])-Table134[[#This Row],[Discard]]+Table134[[#This Row],[Discard]]/100000&gt;0,SUM(Table134[[#This Row],[BEE1]:[Column4]])-Table134[[#This Row],[Discard]],"")</f>
        <v/>
      </c>
      <c r="L115" s="86" t="str">
        <f>IF(Table134[[#This Row],[Total]]&lt;&gt;"",RANK(Table134[[#This Row],[Total]],Table134[Total]),"")</f>
        <v/>
      </c>
      <c r="M115" s="105" t="str">
        <f>IF(Table134[[#This Row],[Name]]&lt;&gt;"",Table134[[#This Row],[Name]],"")</f>
        <v/>
      </c>
      <c r="N115" s="85">
        <f>SUM(Table134[[#This Row],[BEE1]:[Column3]])-Table134[[#This Row],[Discard]]</f>
        <v>0</v>
      </c>
      <c r="O115" s="105">
        <f>RANK(Table134[[#This Row],[Total2]],Table134[Total2])</f>
        <v>68</v>
      </c>
    </row>
    <row r="116" spans="1:15">
      <c r="A116" s="85"/>
      <c r="B116" s="86"/>
      <c r="C116" s="86"/>
      <c r="D116" s="86"/>
      <c r="E116" s="86"/>
      <c r="F116" s="86"/>
      <c r="G116" s="86"/>
      <c r="H116" s="86"/>
      <c r="I116" s="86"/>
      <c r="J116" s="108">
        <f>IF(COUNT(Table134[[#This Row],[BEE1]:[Column4]])&gt;1,MIN(Table134[[#This Row],[BEE1]:[Column2]]),0)</f>
        <v>0</v>
      </c>
      <c r="K116" s="104" t="str">
        <f>IF(SUM(Table134[[#This Row],[BEE1]:[Column4]])-Table134[[#This Row],[Discard]]+Table134[[#This Row],[Discard]]/100000&gt;0,SUM(Table134[[#This Row],[BEE1]:[Column4]])-Table134[[#This Row],[Discard]],"")</f>
        <v/>
      </c>
      <c r="L116" s="86" t="str">
        <f>IF(Table134[[#This Row],[Total]]&lt;&gt;"",RANK(Table134[[#This Row],[Total]],Table134[Total]),"")</f>
        <v/>
      </c>
      <c r="M116" s="105" t="str">
        <f>IF(Table134[[#This Row],[Name]]&lt;&gt;"",Table134[[#This Row],[Name]],"")</f>
        <v/>
      </c>
      <c r="N116" s="85">
        <f>SUM(Table134[[#This Row],[BEE1]:[Column3]])-Table134[[#This Row],[Discard]]</f>
        <v>0</v>
      </c>
      <c r="O116" s="105">
        <f>RANK(Table134[[#This Row],[Total2]],Table134[Total2])</f>
        <v>68</v>
      </c>
    </row>
    <row r="117" spans="1:15">
      <c r="A117" s="85"/>
      <c r="B117" s="86"/>
      <c r="C117" s="86"/>
      <c r="D117" s="86"/>
      <c r="E117" s="86"/>
      <c r="F117" s="86"/>
      <c r="G117" s="86"/>
      <c r="H117" s="86"/>
      <c r="I117" s="86"/>
      <c r="J117" s="108">
        <f>IF(COUNT(Table134[[#This Row],[BEE1]:[Column4]])&gt;1,MIN(Table134[[#This Row],[BEE1]:[Column2]]),0)</f>
        <v>0</v>
      </c>
      <c r="K117" s="104" t="str">
        <f>IF(SUM(Table134[[#This Row],[BEE1]:[Column4]])-Table134[[#This Row],[Discard]]+Table134[[#This Row],[Discard]]/100000&gt;0,SUM(Table134[[#This Row],[BEE1]:[Column4]])-Table134[[#This Row],[Discard]],"")</f>
        <v/>
      </c>
      <c r="L117" s="86" t="str">
        <f>IF(Table134[[#This Row],[Total]]&lt;&gt;"",RANK(Table134[[#This Row],[Total]],Table134[Total]),"")</f>
        <v/>
      </c>
      <c r="M117" s="105" t="str">
        <f>IF(Table134[[#This Row],[Name]]&lt;&gt;"",Table134[[#This Row],[Name]],"")</f>
        <v/>
      </c>
      <c r="N117" s="85">
        <f>SUM(Table134[[#This Row],[BEE1]:[Column3]])-Table134[[#This Row],[Discard]]</f>
        <v>0</v>
      </c>
      <c r="O117" s="105">
        <f>RANK(Table134[[#This Row],[Total2]],Table134[Total2])</f>
        <v>68</v>
      </c>
    </row>
    <row r="118" spans="1:15">
      <c r="A118" s="85"/>
      <c r="B118" s="86"/>
      <c r="C118" s="86"/>
      <c r="D118" s="86"/>
      <c r="E118" s="86"/>
      <c r="F118" s="86"/>
      <c r="G118" s="86"/>
      <c r="H118" s="86"/>
      <c r="I118" s="86"/>
      <c r="J118" s="108">
        <f>IF(COUNT(Table134[[#This Row],[BEE1]:[Column4]])&gt;1,MIN(Table134[[#This Row],[BEE1]:[Column2]]),0)</f>
        <v>0</v>
      </c>
      <c r="K118" s="104" t="str">
        <f>IF(SUM(Table134[[#This Row],[BEE1]:[Column4]])-Table134[[#This Row],[Discard]]+Table134[[#This Row],[Discard]]/100000&gt;0,SUM(Table134[[#This Row],[BEE1]:[Column4]])-Table134[[#This Row],[Discard]],"")</f>
        <v/>
      </c>
      <c r="L118" s="86" t="str">
        <f>IF(Table134[[#This Row],[Total]]&lt;&gt;"",RANK(Table134[[#This Row],[Total]],Table134[Total]),"")</f>
        <v/>
      </c>
      <c r="M118" s="105" t="str">
        <f>IF(Table134[[#This Row],[Name]]&lt;&gt;"",Table134[[#This Row],[Name]],"")</f>
        <v/>
      </c>
      <c r="N118" s="85">
        <f>SUM(Table134[[#This Row],[BEE1]:[Column3]])-Table134[[#This Row],[Discard]]</f>
        <v>0</v>
      </c>
      <c r="O118" s="105">
        <f>RANK(Table134[[#This Row],[Total2]],Table134[Total2])</f>
        <v>68</v>
      </c>
    </row>
    <row r="119" spans="1:15">
      <c r="A119" s="85"/>
      <c r="B119" s="86"/>
      <c r="C119" s="86"/>
      <c r="D119" s="86"/>
      <c r="E119" s="86"/>
      <c r="F119" s="86"/>
      <c r="G119" s="86"/>
      <c r="H119" s="86"/>
      <c r="I119" s="86"/>
      <c r="J119" s="108">
        <f>IF(COUNT(Table134[[#This Row],[BEE1]:[Column4]])&gt;1,MIN(Table134[[#This Row],[BEE1]:[Column2]]),0)</f>
        <v>0</v>
      </c>
      <c r="K119" s="104" t="str">
        <f>IF(SUM(Table134[[#This Row],[BEE1]:[Column4]])-Table134[[#This Row],[Discard]]+Table134[[#This Row],[Discard]]/100000&gt;0,SUM(Table134[[#This Row],[BEE1]:[Column4]])-Table134[[#This Row],[Discard]],"")</f>
        <v/>
      </c>
      <c r="L119" s="86" t="str">
        <f>IF(Table134[[#This Row],[Total]]&lt;&gt;"",RANK(Table134[[#This Row],[Total]],Table134[Total]),"")</f>
        <v/>
      </c>
      <c r="M119" s="105" t="str">
        <f>IF(Table134[[#This Row],[Name]]&lt;&gt;"",Table134[[#This Row],[Name]],"")</f>
        <v/>
      </c>
      <c r="N119" s="85">
        <f>SUM(Table134[[#This Row],[BEE1]:[Column3]])-Table134[[#This Row],[Discard]]</f>
        <v>0</v>
      </c>
      <c r="O119" s="105">
        <f>RANK(Table134[[#This Row],[Total2]],Table134[Total2])</f>
        <v>68</v>
      </c>
    </row>
    <row r="120" spans="1:15">
      <c r="A120" s="85"/>
      <c r="B120" s="86"/>
      <c r="C120" s="86"/>
      <c r="D120" s="86"/>
      <c r="E120" s="86"/>
      <c r="F120" s="86"/>
      <c r="G120" s="86"/>
      <c r="H120" s="86"/>
      <c r="I120" s="86"/>
      <c r="J120" s="108">
        <f>IF(COUNT(Table134[[#This Row],[BEE1]:[Column4]])&gt;1,MIN(Table134[[#This Row],[BEE1]:[Column2]]),0)</f>
        <v>0</v>
      </c>
      <c r="K120" s="104" t="str">
        <f>IF(SUM(Table134[[#This Row],[BEE1]:[Column4]])-Table134[[#This Row],[Discard]]+Table134[[#This Row],[Discard]]/100000&gt;0,SUM(Table134[[#This Row],[BEE1]:[Column4]])-Table134[[#This Row],[Discard]],"")</f>
        <v/>
      </c>
      <c r="L120" s="86" t="str">
        <f>IF(Table134[[#This Row],[Total]]&lt;&gt;"",RANK(Table134[[#This Row],[Total]],Table134[Total]),"")</f>
        <v/>
      </c>
      <c r="M120" s="105" t="str">
        <f>IF(Table134[[#This Row],[Name]]&lt;&gt;"",Table134[[#This Row],[Name]],"")</f>
        <v/>
      </c>
      <c r="N120" s="85">
        <f>SUM(Table134[[#This Row],[BEE1]:[Column3]])-Table134[[#This Row],[Discard]]</f>
        <v>0</v>
      </c>
      <c r="O120" s="105">
        <f>RANK(Table134[[#This Row],[Total2]],Table134[Total2])</f>
        <v>68</v>
      </c>
    </row>
    <row r="121" spans="1:15">
      <c r="A121" s="85"/>
      <c r="B121" s="86"/>
      <c r="C121" s="86"/>
      <c r="D121" s="86"/>
      <c r="E121" s="86"/>
      <c r="F121" s="86"/>
      <c r="G121" s="86"/>
      <c r="H121" s="86"/>
      <c r="I121" s="86"/>
      <c r="J121" s="108">
        <f>IF(COUNT(Table134[[#This Row],[BEE1]:[Column4]])&gt;1,MIN(Table134[[#This Row],[BEE1]:[Column2]]),0)</f>
        <v>0</v>
      </c>
      <c r="K121" s="104" t="str">
        <f>IF(SUM(Table134[[#This Row],[BEE1]:[Column4]])-Table134[[#This Row],[Discard]]+Table134[[#This Row],[Discard]]/100000&gt;0,SUM(Table134[[#This Row],[BEE1]:[Column4]])-Table134[[#This Row],[Discard]],"")</f>
        <v/>
      </c>
      <c r="L121" s="86" t="str">
        <f>IF(Table134[[#This Row],[Total]]&lt;&gt;"",RANK(Table134[[#This Row],[Total]],Table134[Total]),"")</f>
        <v/>
      </c>
      <c r="M121" s="105" t="str">
        <f>IF(Table134[[#This Row],[Name]]&lt;&gt;"",Table134[[#This Row],[Name]],"")</f>
        <v/>
      </c>
      <c r="N121" s="85">
        <f>SUM(Table134[[#This Row],[BEE1]:[Column3]])-Table134[[#This Row],[Discard]]</f>
        <v>0</v>
      </c>
      <c r="O121" s="105">
        <f>RANK(Table134[[#This Row],[Total2]],Table134[Total2])</f>
        <v>68</v>
      </c>
    </row>
    <row r="122" spans="1:15">
      <c r="A122" s="85"/>
      <c r="B122" s="86"/>
      <c r="C122" s="86"/>
      <c r="D122" s="86"/>
      <c r="E122" s="86"/>
      <c r="F122" s="86"/>
      <c r="G122" s="86"/>
      <c r="H122" s="86"/>
      <c r="I122" s="86"/>
      <c r="J122" s="108">
        <f>IF(COUNT(Table134[[#This Row],[BEE1]:[Column4]])&gt;1,MIN(Table134[[#This Row],[BEE1]:[Column2]]),0)</f>
        <v>0</v>
      </c>
      <c r="K122" s="104" t="str">
        <f>IF(SUM(Table134[[#This Row],[BEE1]:[Column4]])-Table134[[#This Row],[Discard]]+Table134[[#This Row],[Discard]]/100000&gt;0,SUM(Table134[[#This Row],[BEE1]:[Column4]])-Table134[[#This Row],[Discard]],"")</f>
        <v/>
      </c>
      <c r="L122" s="86" t="str">
        <f>IF(Table134[[#This Row],[Total]]&lt;&gt;"",RANK(Table134[[#This Row],[Total]],Table134[Total]),"")</f>
        <v/>
      </c>
      <c r="M122" s="105" t="str">
        <f>IF(Table134[[#This Row],[Name]]&lt;&gt;"",Table134[[#This Row],[Name]],"")</f>
        <v/>
      </c>
      <c r="N122" s="85">
        <f>SUM(Table134[[#This Row],[BEE1]:[Column3]])-Table134[[#This Row],[Discard]]</f>
        <v>0</v>
      </c>
      <c r="O122" s="105">
        <f>RANK(Table134[[#This Row],[Total2]],Table134[Total2])</f>
        <v>68</v>
      </c>
    </row>
    <row r="123" spans="1:15">
      <c r="A123" s="85"/>
      <c r="B123" s="86"/>
      <c r="C123" s="86"/>
      <c r="D123" s="86"/>
      <c r="E123" s="86"/>
      <c r="F123" s="86"/>
      <c r="G123" s="86"/>
      <c r="H123" s="86"/>
      <c r="I123" s="86"/>
      <c r="J123" s="108">
        <f>IF(COUNT(Table134[[#This Row],[BEE1]:[Column4]])&gt;1,MIN(Table134[[#This Row],[BEE1]:[Column2]]),0)</f>
        <v>0</v>
      </c>
      <c r="K123" s="104" t="str">
        <f>IF(SUM(Table134[[#This Row],[BEE1]:[Column4]])-Table134[[#This Row],[Discard]]+Table134[[#This Row],[Discard]]/100000&gt;0,SUM(Table134[[#This Row],[BEE1]:[Column4]])-Table134[[#This Row],[Discard]],"")</f>
        <v/>
      </c>
      <c r="L123" s="86" t="str">
        <f>IF(Table134[[#This Row],[Total]]&lt;&gt;"",RANK(Table134[[#This Row],[Total]],Table134[Total]),"")</f>
        <v/>
      </c>
      <c r="M123" s="105" t="str">
        <f>IF(Table134[[#This Row],[Name]]&lt;&gt;"",Table134[[#This Row],[Name]],"")</f>
        <v/>
      </c>
      <c r="N123" s="85">
        <f>SUM(Table134[[#This Row],[BEE1]:[Column3]])-Table134[[#This Row],[Discard]]</f>
        <v>0</v>
      </c>
      <c r="O123" s="105">
        <f>RANK(Table134[[#This Row],[Total2]],Table134[Total2])</f>
        <v>68</v>
      </c>
    </row>
    <row r="124" spans="1:15">
      <c r="A124" s="85"/>
      <c r="B124" s="86"/>
      <c r="C124" s="86"/>
      <c r="D124" s="86"/>
      <c r="E124" s="86"/>
      <c r="F124" s="86"/>
      <c r="G124" s="86"/>
      <c r="H124" s="86"/>
      <c r="I124" s="86"/>
      <c r="J124" s="108">
        <f>IF(COUNT(Table134[[#This Row],[BEE1]:[Column4]])&gt;1,MIN(Table134[[#This Row],[BEE1]:[Column2]]),0)</f>
        <v>0</v>
      </c>
      <c r="K124" s="104" t="str">
        <f>IF(SUM(Table134[[#This Row],[BEE1]:[Column4]])-Table134[[#This Row],[Discard]]+Table134[[#This Row],[Discard]]/100000&gt;0,SUM(Table134[[#This Row],[BEE1]:[Column4]])-Table134[[#This Row],[Discard]],"")</f>
        <v/>
      </c>
      <c r="L124" s="86" t="str">
        <f>IF(Table134[[#This Row],[Total]]&lt;&gt;"",RANK(Table134[[#This Row],[Total]],Table134[Total]),"")</f>
        <v/>
      </c>
      <c r="M124" s="105" t="str">
        <f>IF(Table134[[#This Row],[Name]]&lt;&gt;"",Table134[[#This Row],[Name]],"")</f>
        <v/>
      </c>
      <c r="N124" s="85">
        <f>SUM(Table134[[#This Row],[BEE1]:[Column3]])-Table134[[#This Row],[Discard]]</f>
        <v>0</v>
      </c>
      <c r="O124" s="105">
        <f>RANK(Table134[[#This Row],[Total2]],Table134[Total2])</f>
        <v>68</v>
      </c>
    </row>
    <row r="125" spans="1:15">
      <c r="A125" s="85"/>
      <c r="B125" s="86"/>
      <c r="C125" s="86"/>
      <c r="D125" s="86"/>
      <c r="E125" s="86"/>
      <c r="F125" s="86"/>
      <c r="G125" s="86"/>
      <c r="H125" s="86"/>
      <c r="I125" s="86"/>
      <c r="J125" s="108">
        <f>IF(COUNT(Table134[[#This Row],[BEE1]:[Column4]])&gt;1,MIN(Table134[[#This Row],[BEE1]:[Column2]]),0)</f>
        <v>0</v>
      </c>
      <c r="K125" s="104" t="str">
        <f>IF(SUM(Table134[[#This Row],[BEE1]:[Column4]])-Table134[[#This Row],[Discard]]+Table134[[#This Row],[Discard]]/100000&gt;0,SUM(Table134[[#This Row],[BEE1]:[Column4]])-Table134[[#This Row],[Discard]],"")</f>
        <v/>
      </c>
      <c r="L125" s="86" t="str">
        <f>IF(Table134[[#This Row],[Total]]&lt;&gt;"",RANK(Table134[[#This Row],[Total]],Table134[Total]),"")</f>
        <v/>
      </c>
      <c r="M125" s="105" t="str">
        <f>IF(Table134[[#This Row],[Name]]&lt;&gt;"",Table134[[#This Row],[Name]],"")</f>
        <v/>
      </c>
      <c r="N125" s="85">
        <f>SUM(Table134[[#This Row],[BEE1]:[Column3]])-Table134[[#This Row],[Discard]]</f>
        <v>0</v>
      </c>
      <c r="O125" s="105">
        <f>RANK(Table134[[#This Row],[Total2]],Table134[Total2])</f>
        <v>68</v>
      </c>
    </row>
    <row r="126" spans="1:15">
      <c r="A126" s="85"/>
      <c r="B126" s="86"/>
      <c r="C126" s="86"/>
      <c r="D126" s="86"/>
      <c r="E126" s="86"/>
      <c r="F126" s="86"/>
      <c r="G126" s="86"/>
      <c r="H126" s="86"/>
      <c r="I126" s="86"/>
      <c r="J126" s="108">
        <f>IF(COUNT(Table134[[#This Row],[BEE1]:[Column4]])&gt;1,MIN(Table134[[#This Row],[BEE1]:[Column2]]),0)</f>
        <v>0</v>
      </c>
      <c r="K126" s="104" t="str">
        <f>IF(SUM(Table134[[#This Row],[BEE1]:[Column4]])-Table134[[#This Row],[Discard]]+Table134[[#This Row],[Discard]]/100000&gt;0,SUM(Table134[[#This Row],[BEE1]:[Column4]])-Table134[[#This Row],[Discard]],"")</f>
        <v/>
      </c>
      <c r="L126" s="86" t="str">
        <f>IF(Table134[[#This Row],[Total]]&lt;&gt;"",RANK(Table134[[#This Row],[Total]],Table134[Total]),"")</f>
        <v/>
      </c>
      <c r="M126" s="105" t="str">
        <f>IF(Table134[[#This Row],[Name]]&lt;&gt;"",Table134[[#This Row],[Name]],"")</f>
        <v/>
      </c>
      <c r="N126" s="85">
        <f>SUM(Table134[[#This Row],[BEE1]:[Column3]])-Table134[[#This Row],[Discard]]</f>
        <v>0</v>
      </c>
      <c r="O126" s="105">
        <f>RANK(Table134[[#This Row],[Total2]],Table134[Total2])</f>
        <v>68</v>
      </c>
    </row>
    <row r="127" spans="1:15">
      <c r="A127" s="85"/>
      <c r="B127" s="86"/>
      <c r="C127" s="86"/>
      <c r="D127" s="86"/>
      <c r="E127" s="86"/>
      <c r="F127" s="86"/>
      <c r="G127" s="86"/>
      <c r="H127" s="86"/>
      <c r="I127" s="86"/>
      <c r="J127" s="108">
        <f>IF(COUNT(Table134[[#This Row],[BEE1]:[Column4]])&gt;1,MIN(Table134[[#This Row],[BEE1]:[Column2]]),0)</f>
        <v>0</v>
      </c>
      <c r="K127" s="104" t="str">
        <f>IF(SUM(Table134[[#This Row],[BEE1]:[Column4]])-Table134[[#This Row],[Discard]]+Table134[[#This Row],[Discard]]/100000&gt;0,SUM(Table134[[#This Row],[BEE1]:[Column4]])-Table134[[#This Row],[Discard]],"")</f>
        <v/>
      </c>
      <c r="L127" s="86" t="str">
        <f>IF(Table134[[#This Row],[Total]]&lt;&gt;"",RANK(Table134[[#This Row],[Total]],Table134[Total]),"")</f>
        <v/>
      </c>
      <c r="M127" s="105" t="str">
        <f>IF(Table134[[#This Row],[Name]]&lt;&gt;"",Table134[[#This Row],[Name]],"")</f>
        <v/>
      </c>
      <c r="N127" s="85">
        <f>SUM(Table134[[#This Row],[BEE1]:[Column3]])-Table134[[#This Row],[Discard]]</f>
        <v>0</v>
      </c>
      <c r="O127" s="105">
        <f>RANK(Table134[[#This Row],[Total2]],Table134[Total2])</f>
        <v>68</v>
      </c>
    </row>
    <row r="128" spans="1:15">
      <c r="A128" s="85"/>
      <c r="B128" s="86"/>
      <c r="C128" s="86"/>
      <c r="D128" s="86"/>
      <c r="E128" s="86"/>
      <c r="F128" s="86"/>
      <c r="G128" s="86"/>
      <c r="H128" s="86"/>
      <c r="I128" s="86"/>
      <c r="J128" s="108">
        <f>IF(COUNT(Table134[[#This Row],[BEE1]:[Column4]])&gt;1,MIN(Table134[[#This Row],[BEE1]:[Column2]]),0)</f>
        <v>0</v>
      </c>
      <c r="K128" s="104" t="str">
        <f>IF(SUM(Table134[[#This Row],[BEE1]:[Column4]])-Table134[[#This Row],[Discard]]+Table134[[#This Row],[Discard]]/100000&gt;0,SUM(Table134[[#This Row],[BEE1]:[Column4]])-Table134[[#This Row],[Discard]],"")</f>
        <v/>
      </c>
      <c r="L128" s="86" t="str">
        <f>IF(Table134[[#This Row],[Total]]&lt;&gt;"",RANK(Table134[[#This Row],[Total]],Table134[Total]),"")</f>
        <v/>
      </c>
      <c r="M128" s="105" t="str">
        <f>IF(Table134[[#This Row],[Name]]&lt;&gt;"",Table134[[#This Row],[Name]],"")</f>
        <v/>
      </c>
      <c r="N128" s="85">
        <f>SUM(Table134[[#This Row],[BEE1]:[Column3]])-Table134[[#This Row],[Discard]]</f>
        <v>0</v>
      </c>
      <c r="O128" s="105">
        <f>RANK(Table134[[#This Row],[Total2]],Table134[Total2])</f>
        <v>68</v>
      </c>
    </row>
    <row r="129" spans="1:15">
      <c r="A129" s="85"/>
      <c r="B129" s="86"/>
      <c r="C129" s="86"/>
      <c r="D129" s="86"/>
      <c r="E129" s="86"/>
      <c r="F129" s="86"/>
      <c r="G129" s="86"/>
      <c r="H129" s="86"/>
      <c r="I129" s="86"/>
      <c r="J129" s="108">
        <f>IF(COUNT(Table134[[#This Row],[BEE1]:[Column4]])&gt;1,MIN(Table134[[#This Row],[BEE1]:[Column2]]),0)</f>
        <v>0</v>
      </c>
      <c r="K129" s="104" t="str">
        <f>IF(SUM(Table134[[#This Row],[BEE1]:[Column4]])-Table134[[#This Row],[Discard]]+Table134[[#This Row],[Discard]]/100000&gt;0,SUM(Table134[[#This Row],[BEE1]:[Column4]])-Table134[[#This Row],[Discard]],"")</f>
        <v/>
      </c>
      <c r="L129" s="86" t="str">
        <f>IF(Table134[[#This Row],[Total]]&lt;&gt;"",RANK(Table134[[#This Row],[Total]],Table134[Total]),"")</f>
        <v/>
      </c>
      <c r="M129" s="105" t="str">
        <f>IF(Table134[[#This Row],[Name]]&lt;&gt;"",Table134[[#This Row],[Name]],"")</f>
        <v/>
      </c>
      <c r="N129" s="85">
        <f>SUM(Table134[[#This Row],[BEE1]:[Column3]])-Table134[[#This Row],[Discard]]</f>
        <v>0</v>
      </c>
      <c r="O129" s="105">
        <f>RANK(Table134[[#This Row],[Total2]],Table134[Total2])</f>
        <v>68</v>
      </c>
    </row>
    <row r="130" spans="1:15">
      <c r="A130" s="85"/>
      <c r="B130" s="86"/>
      <c r="C130" s="86"/>
      <c r="D130" s="86"/>
      <c r="E130" s="86"/>
      <c r="F130" s="86"/>
      <c r="G130" s="86"/>
      <c r="H130" s="86"/>
      <c r="I130" s="86"/>
      <c r="J130" s="108">
        <f>IF(COUNT(Table134[[#This Row],[BEE1]:[Column4]])&gt;1,MIN(Table134[[#This Row],[BEE1]:[Column2]]),0)</f>
        <v>0</v>
      </c>
      <c r="K130" s="104" t="str">
        <f>IF(SUM(Table134[[#This Row],[BEE1]:[Column4]])-Table134[[#This Row],[Discard]]+Table134[[#This Row],[Discard]]/100000&gt;0,SUM(Table134[[#This Row],[BEE1]:[Column4]])-Table134[[#This Row],[Discard]],"")</f>
        <v/>
      </c>
      <c r="L130" s="86" t="str">
        <f>IF(Table134[[#This Row],[Total]]&lt;&gt;"",RANK(Table134[[#This Row],[Total]],Table134[Total]),"")</f>
        <v/>
      </c>
      <c r="M130" s="105" t="str">
        <f>IF(Table134[[#This Row],[Name]]&lt;&gt;"",Table134[[#This Row],[Name]],"")</f>
        <v/>
      </c>
      <c r="N130" s="85">
        <f>SUM(Table134[[#This Row],[BEE1]:[Column3]])-Table134[[#This Row],[Discard]]</f>
        <v>0</v>
      </c>
      <c r="O130" s="105">
        <f>RANK(Table134[[#This Row],[Total2]],Table134[Total2])</f>
        <v>68</v>
      </c>
    </row>
    <row r="131" spans="1:15">
      <c r="A131" s="85"/>
      <c r="B131" s="86"/>
      <c r="C131" s="86"/>
      <c r="D131" s="86"/>
      <c r="E131" s="86"/>
      <c r="F131" s="86"/>
      <c r="G131" s="86"/>
      <c r="H131" s="86"/>
      <c r="I131" s="86"/>
      <c r="J131" s="108">
        <f>IF(COUNT(Table134[[#This Row],[BEE1]:[Column4]])&gt;1,MIN(Table134[[#This Row],[BEE1]:[Column2]]),0)</f>
        <v>0</v>
      </c>
      <c r="K131" s="104" t="str">
        <f>IF(SUM(Table134[[#This Row],[BEE1]:[Column4]])-Table134[[#This Row],[Discard]]+Table134[[#This Row],[Discard]]/100000&gt;0,SUM(Table134[[#This Row],[BEE1]:[Column4]])-Table134[[#This Row],[Discard]],"")</f>
        <v/>
      </c>
      <c r="L131" s="86" t="str">
        <f>IF(Table134[[#This Row],[Total]]&lt;&gt;"",RANK(Table134[[#This Row],[Total]],Table134[Total]),"")</f>
        <v/>
      </c>
      <c r="M131" s="105" t="str">
        <f>IF(Table134[[#This Row],[Name]]&lt;&gt;"",Table134[[#This Row],[Name]],"")</f>
        <v/>
      </c>
      <c r="N131" s="85">
        <f>SUM(Table134[[#This Row],[BEE1]:[Column3]])-Table134[[#This Row],[Discard]]</f>
        <v>0</v>
      </c>
      <c r="O131" s="105">
        <f>RANK(Table134[[#This Row],[Total2]],Table134[Total2])</f>
        <v>68</v>
      </c>
    </row>
    <row r="132" spans="1:15">
      <c r="A132" s="85"/>
      <c r="B132" s="86"/>
      <c r="C132" s="86"/>
      <c r="D132" s="86"/>
      <c r="E132" s="86"/>
      <c r="F132" s="86"/>
      <c r="G132" s="86"/>
      <c r="H132" s="86"/>
      <c r="I132" s="86"/>
      <c r="J132" s="108">
        <f>IF(COUNT(Table134[[#This Row],[BEE1]:[Column4]])&gt;1,MIN(Table134[[#This Row],[BEE1]:[Column2]]),0)</f>
        <v>0</v>
      </c>
      <c r="K132" s="104" t="str">
        <f>IF(SUM(Table134[[#This Row],[BEE1]:[Column4]])-Table134[[#This Row],[Discard]]+Table134[[#This Row],[Discard]]/100000&gt;0,SUM(Table134[[#This Row],[BEE1]:[Column4]])-Table134[[#This Row],[Discard]],"")</f>
        <v/>
      </c>
      <c r="L132" s="86" t="str">
        <f>IF(Table134[[#This Row],[Total]]&lt;&gt;"",RANK(Table134[[#This Row],[Total]],Table134[Total]),"")</f>
        <v/>
      </c>
      <c r="M132" s="105" t="str">
        <f>IF(Table134[[#This Row],[Name]]&lt;&gt;"",Table134[[#This Row],[Name]],"")</f>
        <v/>
      </c>
      <c r="N132" s="85">
        <f>SUM(Table134[[#This Row],[BEE1]:[Column3]])-Table134[[#This Row],[Discard]]</f>
        <v>0</v>
      </c>
      <c r="O132" s="105">
        <f>RANK(Table134[[#This Row],[Total2]],Table134[Total2])</f>
        <v>68</v>
      </c>
    </row>
    <row r="133" spans="1:15">
      <c r="A133" s="85"/>
      <c r="B133" s="86"/>
      <c r="C133" s="86"/>
      <c r="D133" s="86"/>
      <c r="E133" s="86"/>
      <c r="F133" s="86"/>
      <c r="G133" s="86"/>
      <c r="H133" s="86"/>
      <c r="I133" s="86"/>
      <c r="J133" s="108">
        <f>IF(COUNT(Table134[[#This Row],[BEE1]:[Column4]])&gt;1,MIN(Table134[[#This Row],[BEE1]:[Column2]]),0)</f>
        <v>0</v>
      </c>
      <c r="K133" s="104" t="str">
        <f>IF(SUM(Table134[[#This Row],[BEE1]:[Column4]])-Table134[[#This Row],[Discard]]+Table134[[#This Row],[Discard]]/100000&gt;0,SUM(Table134[[#This Row],[BEE1]:[Column4]])-Table134[[#This Row],[Discard]],"")</f>
        <v/>
      </c>
      <c r="L133" s="86" t="str">
        <f>IF(Table134[[#This Row],[Total]]&lt;&gt;"",RANK(Table134[[#This Row],[Total]],Table134[Total]),"")</f>
        <v/>
      </c>
      <c r="M133" s="105" t="str">
        <f>IF(Table134[[#This Row],[Name]]&lt;&gt;"",Table134[[#This Row],[Name]],"")</f>
        <v/>
      </c>
      <c r="N133" s="85">
        <f>SUM(Table134[[#This Row],[BEE1]:[Column3]])-Table134[[#This Row],[Discard]]</f>
        <v>0</v>
      </c>
      <c r="O133" s="105">
        <f>RANK(Table134[[#This Row],[Total2]],Table134[Total2])</f>
        <v>68</v>
      </c>
    </row>
    <row r="134" spans="1:15">
      <c r="A134" s="85"/>
      <c r="B134" s="86"/>
      <c r="C134" s="86"/>
      <c r="D134" s="86"/>
      <c r="E134" s="86"/>
      <c r="F134" s="86"/>
      <c r="G134" s="86"/>
      <c r="H134" s="86"/>
      <c r="I134" s="86"/>
      <c r="J134" s="108">
        <f>IF(COUNT(Table134[[#This Row],[BEE1]:[Column4]])&gt;1,MIN(Table134[[#This Row],[BEE1]:[Column2]]),0)</f>
        <v>0</v>
      </c>
      <c r="K134" s="104" t="str">
        <f>IF(SUM(Table134[[#This Row],[BEE1]:[Column4]])-Table134[[#This Row],[Discard]]+Table134[[#This Row],[Discard]]/100000&gt;0,SUM(Table134[[#This Row],[BEE1]:[Column4]])-Table134[[#This Row],[Discard]],"")</f>
        <v/>
      </c>
      <c r="L134" s="86" t="str">
        <f>IF(Table134[[#This Row],[Total]]&lt;&gt;"",RANK(Table134[[#This Row],[Total]],Table134[Total]),"")</f>
        <v/>
      </c>
      <c r="M134" s="105" t="str">
        <f>IF(Table134[[#This Row],[Name]]&lt;&gt;"",Table134[[#This Row],[Name]],"")</f>
        <v/>
      </c>
      <c r="N134" s="85">
        <f>SUM(Table134[[#This Row],[BEE1]:[Column3]])-Table134[[#This Row],[Discard]]</f>
        <v>0</v>
      </c>
      <c r="O134" s="105">
        <f>RANK(Table134[[#This Row],[Total2]],Table134[Total2])</f>
        <v>68</v>
      </c>
    </row>
    <row r="135" spans="1:15">
      <c r="A135" s="85"/>
      <c r="B135" s="86"/>
      <c r="C135" s="86"/>
      <c r="D135" s="86"/>
      <c r="E135" s="86"/>
      <c r="F135" s="86"/>
      <c r="G135" s="86"/>
      <c r="H135" s="86"/>
      <c r="I135" s="86"/>
      <c r="J135" s="108">
        <f>IF(COUNT(Table134[[#This Row],[BEE1]:[Column4]])&gt;1,MIN(Table134[[#This Row],[BEE1]:[Column2]]),0)</f>
        <v>0</v>
      </c>
      <c r="K135" s="104" t="str">
        <f>IF(SUM(Table134[[#This Row],[BEE1]:[Column4]])-Table134[[#This Row],[Discard]]+Table134[[#This Row],[Discard]]/100000&gt;0,SUM(Table134[[#This Row],[BEE1]:[Column4]])-Table134[[#This Row],[Discard]],"")</f>
        <v/>
      </c>
      <c r="L135" s="86" t="str">
        <f>IF(Table134[[#This Row],[Total]]&lt;&gt;"",RANK(Table134[[#This Row],[Total]],Table134[Total]),"")</f>
        <v/>
      </c>
      <c r="M135" s="105" t="str">
        <f>IF(Table134[[#This Row],[Name]]&lt;&gt;"",Table134[[#This Row],[Name]],"")</f>
        <v/>
      </c>
      <c r="N135" s="85">
        <f>SUM(Table134[[#This Row],[BEE1]:[Column3]])-Table134[[#This Row],[Discard]]</f>
        <v>0</v>
      </c>
      <c r="O135" s="105">
        <f>RANK(Table134[[#This Row],[Total2]],Table134[Total2])</f>
        <v>68</v>
      </c>
    </row>
    <row r="136" spans="1:15">
      <c r="A136" s="85"/>
      <c r="B136" s="86"/>
      <c r="C136" s="86"/>
      <c r="D136" s="86"/>
      <c r="E136" s="86"/>
      <c r="F136" s="86"/>
      <c r="G136" s="86"/>
      <c r="H136" s="86"/>
      <c r="I136" s="86"/>
      <c r="J136" s="108">
        <f>IF(COUNT(Table134[[#This Row],[BEE1]:[Column4]])&gt;1,MIN(Table134[[#This Row],[BEE1]:[Column2]]),0)</f>
        <v>0</v>
      </c>
      <c r="K136" s="104" t="str">
        <f>IF(SUM(Table134[[#This Row],[BEE1]:[Column4]])-Table134[[#This Row],[Discard]]+Table134[[#This Row],[Discard]]/100000&gt;0,SUM(Table134[[#This Row],[BEE1]:[Column4]])-Table134[[#This Row],[Discard]],"")</f>
        <v/>
      </c>
      <c r="L136" s="86" t="str">
        <f>IF(Table134[[#This Row],[Total]]&lt;&gt;"",RANK(Table134[[#This Row],[Total]],Table134[Total]),"")</f>
        <v/>
      </c>
      <c r="M136" s="105" t="str">
        <f>IF(Table134[[#This Row],[Name]]&lt;&gt;"",Table134[[#This Row],[Name]],"")</f>
        <v/>
      </c>
      <c r="N136" s="85">
        <f>SUM(Table134[[#This Row],[BEE1]:[Column3]])-Table134[[#This Row],[Discard]]</f>
        <v>0</v>
      </c>
      <c r="O136" s="105">
        <f>RANK(Table134[[#This Row],[Total2]],Table134[Total2])</f>
        <v>68</v>
      </c>
    </row>
    <row r="137" spans="1:15">
      <c r="A137" s="85"/>
      <c r="B137" s="86"/>
      <c r="C137" s="86"/>
      <c r="D137" s="86"/>
      <c r="E137" s="86"/>
      <c r="F137" s="86"/>
      <c r="G137" s="86"/>
      <c r="H137" s="86"/>
      <c r="I137" s="86"/>
      <c r="J137" s="108">
        <f>IF(COUNT(Table134[[#This Row],[BEE1]:[Column4]])&gt;1,MIN(Table134[[#This Row],[BEE1]:[Column2]]),0)</f>
        <v>0</v>
      </c>
      <c r="K137" s="104" t="str">
        <f>IF(SUM(Table134[[#This Row],[BEE1]:[Column4]])-Table134[[#This Row],[Discard]]+Table134[[#This Row],[Discard]]/100000&gt;0,SUM(Table134[[#This Row],[BEE1]:[Column4]])-Table134[[#This Row],[Discard]],"")</f>
        <v/>
      </c>
      <c r="L137" s="86" t="str">
        <f>IF(Table134[[#This Row],[Total]]&lt;&gt;"",RANK(Table134[[#This Row],[Total]],Table134[Total]),"")</f>
        <v/>
      </c>
      <c r="M137" s="105" t="str">
        <f>IF(Table134[[#This Row],[Name]]&lt;&gt;"",Table134[[#This Row],[Name]],"")</f>
        <v/>
      </c>
      <c r="N137" s="85">
        <f>SUM(Table134[[#This Row],[BEE1]:[Column3]])-Table134[[#This Row],[Discard]]</f>
        <v>0</v>
      </c>
      <c r="O137" s="105">
        <f>RANK(Table134[[#This Row],[Total2]],Table134[Total2])</f>
        <v>68</v>
      </c>
    </row>
    <row r="138" spans="1:15">
      <c r="A138" s="85"/>
      <c r="B138" s="86"/>
      <c r="C138" s="86"/>
      <c r="D138" s="86"/>
      <c r="E138" s="86"/>
      <c r="F138" s="86"/>
      <c r="G138" s="86"/>
      <c r="H138" s="86"/>
      <c r="I138" s="86"/>
      <c r="J138" s="108">
        <f>IF(COUNT(Table134[[#This Row],[BEE1]:[Column4]])&gt;1,MIN(Table134[[#This Row],[BEE1]:[Column2]]),0)</f>
        <v>0</v>
      </c>
      <c r="K138" s="104" t="str">
        <f>IF(SUM(Table134[[#This Row],[BEE1]:[Column4]])-Table134[[#This Row],[Discard]]+Table134[[#This Row],[Discard]]/100000&gt;0,SUM(Table134[[#This Row],[BEE1]:[Column4]])-Table134[[#This Row],[Discard]],"")</f>
        <v/>
      </c>
      <c r="L138" s="86" t="str">
        <f>IF(Table134[[#This Row],[Total]]&lt;&gt;"",RANK(Table134[[#This Row],[Total]],Table134[Total]),"")</f>
        <v/>
      </c>
      <c r="M138" s="105" t="str">
        <f>IF(Table134[[#This Row],[Name]]&lt;&gt;"",Table134[[#This Row],[Name]],"")</f>
        <v/>
      </c>
      <c r="N138" s="85">
        <f>SUM(Table134[[#This Row],[BEE1]:[Column3]])-Table134[[#This Row],[Discard]]</f>
        <v>0</v>
      </c>
      <c r="O138" s="105">
        <f>RANK(Table134[[#This Row],[Total2]],Table134[Total2])</f>
        <v>68</v>
      </c>
    </row>
    <row r="139" spans="1:15">
      <c r="A139" s="85"/>
      <c r="B139" s="86"/>
      <c r="C139" s="86"/>
      <c r="D139" s="86"/>
      <c r="E139" s="86"/>
      <c r="F139" s="86"/>
      <c r="G139" s="86"/>
      <c r="H139" s="86"/>
      <c r="I139" s="86"/>
      <c r="J139" s="108">
        <f>IF(COUNT(Table134[[#This Row],[BEE1]:[Column4]])&gt;1,MIN(Table134[[#This Row],[BEE1]:[Column2]]),0)</f>
        <v>0</v>
      </c>
      <c r="K139" s="104" t="str">
        <f>IF(SUM(Table134[[#This Row],[BEE1]:[Column4]])-Table134[[#This Row],[Discard]]+Table134[[#This Row],[Discard]]/100000&gt;0,SUM(Table134[[#This Row],[BEE1]:[Column4]])-Table134[[#This Row],[Discard]],"")</f>
        <v/>
      </c>
      <c r="L139" s="86" t="str">
        <f>IF(Table134[[#This Row],[Total]]&lt;&gt;"",RANK(Table134[[#This Row],[Total]],Table134[Total]),"")</f>
        <v/>
      </c>
      <c r="M139" s="105" t="str">
        <f>IF(Table134[[#This Row],[Name]]&lt;&gt;"",Table134[[#This Row],[Name]],"")</f>
        <v/>
      </c>
      <c r="N139" s="85">
        <f>SUM(Table134[[#This Row],[BEE1]:[Column3]])-Table134[[#This Row],[Discard]]</f>
        <v>0</v>
      </c>
      <c r="O139" s="105">
        <f>RANK(Table134[[#This Row],[Total2]],Table134[Total2])</f>
        <v>68</v>
      </c>
    </row>
    <row r="140" spans="1:15">
      <c r="A140" s="85"/>
      <c r="B140" s="86"/>
      <c r="C140" s="86"/>
      <c r="D140" s="86"/>
      <c r="E140" s="86"/>
      <c r="F140" s="86"/>
      <c r="G140" s="86"/>
      <c r="H140" s="86"/>
      <c r="I140" s="86"/>
      <c r="J140" s="108">
        <f>IF(COUNT(Table134[[#This Row],[BEE1]:[Column4]])&gt;1,MIN(Table134[[#This Row],[BEE1]:[Column2]]),0)</f>
        <v>0</v>
      </c>
      <c r="K140" s="104" t="str">
        <f>IF(SUM(Table134[[#This Row],[BEE1]:[Column4]])-Table134[[#This Row],[Discard]]+Table134[[#This Row],[Discard]]/100000&gt;0,SUM(Table134[[#This Row],[BEE1]:[Column4]])-Table134[[#This Row],[Discard]],"")</f>
        <v/>
      </c>
      <c r="L140" s="86" t="str">
        <f>IF(Table134[[#This Row],[Total]]&lt;&gt;"",RANK(Table134[[#This Row],[Total]],Table134[Total]),"")</f>
        <v/>
      </c>
      <c r="M140" s="105" t="str">
        <f>IF(Table134[[#This Row],[Name]]&lt;&gt;"",Table134[[#This Row],[Name]],"")</f>
        <v/>
      </c>
      <c r="N140" s="85">
        <f>SUM(Table134[[#This Row],[BEE1]:[Column3]])-Table134[[#This Row],[Discard]]</f>
        <v>0</v>
      </c>
      <c r="O140" s="105">
        <f>RANK(Table134[[#This Row],[Total2]],Table134[Total2])</f>
        <v>68</v>
      </c>
    </row>
    <row r="141" spans="1:15">
      <c r="A141" s="85"/>
      <c r="B141" s="86"/>
      <c r="C141" s="86"/>
      <c r="D141" s="86"/>
      <c r="E141" s="86"/>
      <c r="F141" s="86"/>
      <c r="G141" s="86"/>
      <c r="H141" s="86"/>
      <c r="I141" s="86"/>
      <c r="J141" s="108">
        <f>IF(COUNT(Table134[[#This Row],[BEE1]:[Column4]])&gt;1,MIN(Table134[[#This Row],[BEE1]:[Column2]]),0)</f>
        <v>0</v>
      </c>
      <c r="K141" s="104" t="str">
        <f>IF(SUM(Table134[[#This Row],[BEE1]:[Column4]])-Table134[[#This Row],[Discard]]+Table134[[#This Row],[Discard]]/100000&gt;0,SUM(Table134[[#This Row],[BEE1]:[Column4]])-Table134[[#This Row],[Discard]],"")</f>
        <v/>
      </c>
      <c r="L141" s="86" t="str">
        <f>IF(Table134[[#This Row],[Total]]&lt;&gt;"",RANK(Table134[[#This Row],[Total]],Table134[Total]),"")</f>
        <v/>
      </c>
      <c r="M141" s="105" t="str">
        <f>IF(Table134[[#This Row],[Name]]&lt;&gt;"",Table134[[#This Row],[Name]],"")</f>
        <v/>
      </c>
      <c r="N141" s="85">
        <f>SUM(Table134[[#This Row],[BEE1]:[Column3]])-Table134[[#This Row],[Discard]]</f>
        <v>0</v>
      </c>
      <c r="O141" s="105">
        <f>RANK(Table134[[#This Row],[Total2]],Table134[Total2])</f>
        <v>68</v>
      </c>
    </row>
    <row r="142" spans="1:15">
      <c r="A142" s="85"/>
      <c r="B142" s="86"/>
      <c r="C142" s="86"/>
      <c r="D142" s="86"/>
      <c r="E142" s="86"/>
      <c r="F142" s="86"/>
      <c r="G142" s="86"/>
      <c r="H142" s="86"/>
      <c r="I142" s="86"/>
      <c r="J142" s="108">
        <f>IF(COUNT(Table134[[#This Row],[BEE1]:[Column4]])&gt;1,MIN(Table134[[#This Row],[BEE1]:[Column2]]),0)</f>
        <v>0</v>
      </c>
      <c r="K142" s="104" t="str">
        <f>IF(SUM(Table134[[#This Row],[BEE1]:[Column4]])-Table134[[#This Row],[Discard]]+Table134[[#This Row],[Discard]]/100000&gt;0,SUM(Table134[[#This Row],[BEE1]:[Column4]])-Table134[[#This Row],[Discard]],"")</f>
        <v/>
      </c>
      <c r="L142" s="86" t="str">
        <f>IF(Table134[[#This Row],[Total]]&lt;&gt;"",RANK(Table134[[#This Row],[Total]],Table134[Total]),"")</f>
        <v/>
      </c>
      <c r="M142" s="105" t="str">
        <f>IF(Table134[[#This Row],[Name]]&lt;&gt;"",Table134[[#This Row],[Name]],"")</f>
        <v/>
      </c>
      <c r="N142" s="85">
        <f>SUM(Table134[[#This Row],[BEE1]:[Column3]])-Table134[[#This Row],[Discard]]</f>
        <v>0</v>
      </c>
      <c r="O142" s="105">
        <f>RANK(Table134[[#This Row],[Total2]],Table134[Total2])</f>
        <v>68</v>
      </c>
    </row>
    <row r="143" spans="1:15">
      <c r="A143" s="85"/>
      <c r="B143" s="86"/>
      <c r="C143" s="86"/>
      <c r="D143" s="86"/>
      <c r="E143" s="86"/>
      <c r="F143" s="86"/>
      <c r="G143" s="86"/>
      <c r="H143" s="86"/>
      <c r="I143" s="86"/>
      <c r="J143" s="108">
        <f>IF(COUNT(Table134[[#This Row],[BEE1]:[Column4]])&gt;1,MIN(Table134[[#This Row],[BEE1]:[Column2]]),0)</f>
        <v>0</v>
      </c>
      <c r="K143" s="104" t="str">
        <f>IF(SUM(Table134[[#This Row],[BEE1]:[Column4]])-Table134[[#This Row],[Discard]]+Table134[[#This Row],[Discard]]/100000&gt;0,SUM(Table134[[#This Row],[BEE1]:[Column4]])-Table134[[#This Row],[Discard]],"")</f>
        <v/>
      </c>
      <c r="L143" s="86" t="str">
        <f>IF(Table134[[#This Row],[Total]]&lt;&gt;"",RANK(Table134[[#This Row],[Total]],Table134[Total]),"")</f>
        <v/>
      </c>
      <c r="M143" s="105" t="str">
        <f>IF(Table134[[#This Row],[Name]]&lt;&gt;"",Table134[[#This Row],[Name]],"")</f>
        <v/>
      </c>
      <c r="N143" s="85">
        <f>SUM(Table134[[#This Row],[BEE1]:[Column3]])-Table134[[#This Row],[Discard]]</f>
        <v>0</v>
      </c>
      <c r="O143" s="105">
        <f>RANK(Table134[[#This Row],[Total2]],Table134[Total2])</f>
        <v>68</v>
      </c>
    </row>
    <row r="144" spans="1:15">
      <c r="A144" s="85"/>
      <c r="B144" s="86"/>
      <c r="C144" s="86"/>
      <c r="D144" s="86"/>
      <c r="E144" s="86"/>
      <c r="F144" s="86"/>
      <c r="G144" s="86"/>
      <c r="H144" s="86"/>
      <c r="I144" s="86"/>
      <c r="J144" s="108">
        <f>IF(COUNT(Table134[[#This Row],[BEE1]:[Column4]])&gt;1,MIN(Table134[[#This Row],[BEE1]:[Column2]]),0)</f>
        <v>0</v>
      </c>
      <c r="K144" s="104" t="str">
        <f>IF(SUM(Table134[[#This Row],[BEE1]:[Column4]])-Table134[[#This Row],[Discard]]+Table134[[#This Row],[Discard]]/100000&gt;0,SUM(Table134[[#This Row],[BEE1]:[Column4]])-Table134[[#This Row],[Discard]],"")</f>
        <v/>
      </c>
      <c r="L144" s="86" t="str">
        <f>IF(Table134[[#This Row],[Total]]&lt;&gt;"",RANK(Table134[[#This Row],[Total]],Table134[Total]),"")</f>
        <v/>
      </c>
      <c r="M144" s="105" t="str">
        <f>IF(Table134[[#This Row],[Name]]&lt;&gt;"",Table134[[#This Row],[Name]],"")</f>
        <v/>
      </c>
      <c r="N144" s="85">
        <f>SUM(Table134[[#This Row],[BEE1]:[Column3]])-Table134[[#This Row],[Discard]]</f>
        <v>0</v>
      </c>
      <c r="O144" s="105">
        <f>RANK(Table134[[#This Row],[Total2]],Table134[Total2])</f>
        <v>68</v>
      </c>
    </row>
    <row r="145" spans="1:15">
      <c r="A145" s="85"/>
      <c r="B145" s="86"/>
      <c r="C145" s="86"/>
      <c r="D145" s="86"/>
      <c r="E145" s="86"/>
      <c r="F145" s="86"/>
      <c r="G145" s="86"/>
      <c r="H145" s="86"/>
      <c r="I145" s="86"/>
      <c r="J145" s="108">
        <f>IF(COUNT(Table134[[#This Row],[BEE1]:[Column4]])&gt;1,MIN(Table134[[#This Row],[BEE1]:[Column2]]),0)</f>
        <v>0</v>
      </c>
      <c r="K145" s="104" t="str">
        <f>IF(SUM(Table134[[#This Row],[BEE1]:[Column4]])-Table134[[#This Row],[Discard]]+Table134[[#This Row],[Discard]]/100000&gt;0,SUM(Table134[[#This Row],[BEE1]:[Column4]])-Table134[[#This Row],[Discard]],"")</f>
        <v/>
      </c>
      <c r="L145" s="86" t="str">
        <f>IF(Table134[[#This Row],[Total]]&lt;&gt;"",RANK(Table134[[#This Row],[Total]],Table134[Total]),"")</f>
        <v/>
      </c>
      <c r="M145" s="105" t="str">
        <f>IF(Table134[[#This Row],[Name]]&lt;&gt;"",Table134[[#This Row],[Name]],"")</f>
        <v/>
      </c>
      <c r="N145" s="85">
        <f>SUM(Table134[[#This Row],[BEE1]:[Column3]])-Table134[[#This Row],[Discard]]</f>
        <v>0</v>
      </c>
      <c r="O145" s="105">
        <f>RANK(Table134[[#This Row],[Total2]],Table134[Total2])</f>
        <v>68</v>
      </c>
    </row>
    <row r="146" spans="1:15">
      <c r="A146" s="85"/>
      <c r="B146" s="86"/>
      <c r="C146" s="86"/>
      <c r="D146" s="86"/>
      <c r="E146" s="86"/>
      <c r="F146" s="86"/>
      <c r="G146" s="86"/>
      <c r="H146" s="86"/>
      <c r="I146" s="86"/>
      <c r="J146" s="108">
        <f>IF(COUNT(Table134[[#This Row],[BEE1]:[Column4]])&gt;1,MIN(Table134[[#This Row],[BEE1]:[Column2]]),0)</f>
        <v>0</v>
      </c>
      <c r="K146" s="104" t="str">
        <f>IF(SUM(Table134[[#This Row],[BEE1]:[Column4]])-Table134[[#This Row],[Discard]]+Table134[[#This Row],[Discard]]/100000&gt;0,SUM(Table134[[#This Row],[BEE1]:[Column4]])-Table134[[#This Row],[Discard]],"")</f>
        <v/>
      </c>
      <c r="L146" s="86" t="str">
        <f>IF(Table134[[#This Row],[Total]]&lt;&gt;"",RANK(Table134[[#This Row],[Total]],Table134[Total]),"")</f>
        <v/>
      </c>
      <c r="M146" s="105" t="str">
        <f>IF(Table134[[#This Row],[Name]]&lt;&gt;"",Table134[[#This Row],[Name]],"")</f>
        <v/>
      </c>
      <c r="N146" s="85">
        <f>SUM(Table134[[#This Row],[BEE1]:[Column3]])-Table134[[#This Row],[Discard]]</f>
        <v>0</v>
      </c>
      <c r="O146" s="105">
        <f>RANK(Table134[[#This Row],[Total2]],Table134[Total2])</f>
        <v>68</v>
      </c>
    </row>
    <row r="147" spans="1:15">
      <c r="A147" s="85"/>
      <c r="B147" s="86"/>
      <c r="C147" s="86"/>
      <c r="D147" s="86"/>
      <c r="E147" s="86"/>
      <c r="F147" s="86"/>
      <c r="G147" s="86"/>
      <c r="H147" s="86"/>
      <c r="I147" s="86"/>
      <c r="J147" s="108">
        <f>IF(COUNT(Table134[[#This Row],[BEE1]:[Column4]])&gt;1,MIN(Table134[[#This Row],[BEE1]:[Column2]]),0)</f>
        <v>0</v>
      </c>
      <c r="K147" s="104" t="str">
        <f>IF(SUM(Table134[[#This Row],[BEE1]:[Column4]])-Table134[[#This Row],[Discard]]+Table134[[#This Row],[Discard]]/100000&gt;0,SUM(Table134[[#This Row],[BEE1]:[Column4]])-Table134[[#This Row],[Discard]],"")</f>
        <v/>
      </c>
      <c r="L147" s="86" t="str">
        <f>IF(Table134[[#This Row],[Total]]&lt;&gt;"",RANK(Table134[[#This Row],[Total]],Table134[Total]),"")</f>
        <v/>
      </c>
      <c r="M147" s="105" t="str">
        <f>IF(Table134[[#This Row],[Name]]&lt;&gt;"",Table134[[#This Row],[Name]],"")</f>
        <v/>
      </c>
      <c r="N147" s="85">
        <f>SUM(Table134[[#This Row],[BEE1]:[Column3]])-Table134[[#This Row],[Discard]]</f>
        <v>0</v>
      </c>
      <c r="O147" s="105">
        <f>RANK(Table134[[#This Row],[Total2]],Table134[Total2])</f>
        <v>68</v>
      </c>
    </row>
    <row r="148" spans="1:15">
      <c r="A148" s="85"/>
      <c r="B148" s="86"/>
      <c r="C148" s="86"/>
      <c r="D148" s="86"/>
      <c r="E148" s="86"/>
      <c r="F148" s="86"/>
      <c r="G148" s="86"/>
      <c r="H148" s="86"/>
      <c r="I148" s="86"/>
      <c r="J148" s="108">
        <f>IF(COUNT(Table134[[#This Row],[BEE1]:[Column4]])&gt;1,MIN(Table134[[#This Row],[BEE1]:[Column2]]),0)</f>
        <v>0</v>
      </c>
      <c r="K148" s="104" t="str">
        <f>IF(SUM(Table134[[#This Row],[BEE1]:[Column4]])-Table134[[#This Row],[Discard]]+Table134[[#This Row],[Discard]]/100000&gt;0,SUM(Table134[[#This Row],[BEE1]:[Column4]])-Table134[[#This Row],[Discard]],"")</f>
        <v/>
      </c>
      <c r="L148" s="86" t="str">
        <f>IF(Table134[[#This Row],[Total]]&lt;&gt;"",RANK(Table134[[#This Row],[Total]],Table134[Total]),"")</f>
        <v/>
      </c>
      <c r="M148" s="105" t="str">
        <f>IF(Table134[[#This Row],[Name]]&lt;&gt;"",Table134[[#This Row],[Name]],"")</f>
        <v/>
      </c>
      <c r="N148" s="85">
        <f>SUM(Table134[[#This Row],[BEE1]:[Column3]])-Table134[[#This Row],[Discard]]</f>
        <v>0</v>
      </c>
      <c r="O148" s="105">
        <f>RANK(Table134[[#This Row],[Total2]],Table134[Total2])</f>
        <v>68</v>
      </c>
    </row>
    <row r="149" spans="1:15">
      <c r="A149" s="85"/>
      <c r="B149" s="86"/>
      <c r="C149" s="86"/>
      <c r="D149" s="86"/>
      <c r="E149" s="86"/>
      <c r="F149" s="86"/>
      <c r="G149" s="86"/>
      <c r="H149" s="86"/>
      <c r="I149" s="86"/>
      <c r="J149" s="108">
        <f>IF(COUNT(Table134[[#This Row],[BEE1]:[Column4]])&gt;1,MIN(Table134[[#This Row],[BEE1]:[Column2]]),0)</f>
        <v>0</v>
      </c>
      <c r="K149" s="104" t="str">
        <f>IF(SUM(Table134[[#This Row],[BEE1]:[Column4]])-Table134[[#This Row],[Discard]]+Table134[[#This Row],[Discard]]/100000&gt;0,SUM(Table134[[#This Row],[BEE1]:[Column4]])-Table134[[#This Row],[Discard]],"")</f>
        <v/>
      </c>
      <c r="L149" s="86" t="str">
        <f>IF(Table134[[#This Row],[Total]]&lt;&gt;"",RANK(Table134[[#This Row],[Total]],Table134[Total]),"")</f>
        <v/>
      </c>
      <c r="M149" s="105" t="str">
        <f>IF(Table134[[#This Row],[Name]]&lt;&gt;"",Table134[[#This Row],[Name]],"")</f>
        <v/>
      </c>
      <c r="N149" s="85">
        <f>SUM(Table134[[#This Row],[BEE1]:[Column3]])-Table134[[#This Row],[Discard]]</f>
        <v>0</v>
      </c>
      <c r="O149" s="105">
        <f>RANK(Table134[[#This Row],[Total2]],Table134[Total2])</f>
        <v>68</v>
      </c>
    </row>
    <row r="150" spans="1:15">
      <c r="A150" s="85"/>
      <c r="B150" s="86"/>
      <c r="C150" s="86"/>
      <c r="D150" s="86"/>
      <c r="E150" s="86"/>
      <c r="F150" s="86"/>
      <c r="G150" s="86"/>
      <c r="H150" s="86"/>
      <c r="I150" s="86"/>
      <c r="J150" s="108">
        <f>IF(COUNT(Table134[[#This Row],[BEE1]:[Column4]])&gt;1,MIN(Table134[[#This Row],[BEE1]:[Column2]]),0)</f>
        <v>0</v>
      </c>
      <c r="K150" s="104" t="str">
        <f>IF(SUM(Table134[[#This Row],[BEE1]:[Column4]])-Table134[[#This Row],[Discard]]+Table134[[#This Row],[Discard]]/100000&gt;0,SUM(Table134[[#This Row],[BEE1]:[Column4]])-Table134[[#This Row],[Discard]],"")</f>
        <v/>
      </c>
      <c r="L150" s="86" t="str">
        <f>IF(Table134[[#This Row],[Total]]&lt;&gt;"",RANK(Table134[[#This Row],[Total]],Table134[Total]),"")</f>
        <v/>
      </c>
      <c r="M150" s="105" t="str">
        <f>IF(Table134[[#This Row],[Name]]&lt;&gt;"",Table134[[#This Row],[Name]],"")</f>
        <v/>
      </c>
      <c r="N150" s="85">
        <f>SUM(Table134[[#This Row],[BEE1]:[Column3]])-Table134[[#This Row],[Discard]]</f>
        <v>0</v>
      </c>
      <c r="O150" s="105">
        <f>RANK(Table134[[#This Row],[Total2]],Table134[Total2])</f>
        <v>68</v>
      </c>
    </row>
    <row r="151" spans="1:15">
      <c r="A151" s="85"/>
      <c r="B151" s="86"/>
      <c r="C151" s="86"/>
      <c r="D151" s="86"/>
      <c r="E151" s="86"/>
      <c r="F151" s="86"/>
      <c r="G151" s="86"/>
      <c r="H151" s="86"/>
      <c r="I151" s="86"/>
      <c r="J151" s="108">
        <f>IF(COUNT(Table134[[#This Row],[BEE1]:[Column4]])&gt;1,MIN(Table134[[#This Row],[BEE1]:[Column2]]),0)</f>
        <v>0</v>
      </c>
      <c r="K151" s="104" t="str">
        <f>IF(SUM(Table134[[#This Row],[BEE1]:[Column4]])-Table134[[#This Row],[Discard]]+Table134[[#This Row],[Discard]]/100000&gt;0,SUM(Table134[[#This Row],[BEE1]:[Column4]])-Table134[[#This Row],[Discard]],"")</f>
        <v/>
      </c>
      <c r="L151" s="86" t="str">
        <f>IF(Table134[[#This Row],[Total]]&lt;&gt;"",RANK(Table134[[#This Row],[Total]],Table134[Total]),"")</f>
        <v/>
      </c>
      <c r="M151" s="105" t="str">
        <f>IF(Table134[[#This Row],[Name]]&lt;&gt;"",Table134[[#This Row],[Name]],"")</f>
        <v/>
      </c>
      <c r="N151" s="85">
        <f>SUM(Table134[[#This Row],[BEE1]:[Column3]])-Table134[[#This Row],[Discard]]</f>
        <v>0</v>
      </c>
      <c r="O151" s="105">
        <f>RANK(Table134[[#This Row],[Total2]],Table134[Total2])</f>
        <v>68</v>
      </c>
    </row>
    <row r="152" spans="1:15">
      <c r="A152" s="85"/>
      <c r="B152" s="86"/>
      <c r="C152" s="86"/>
      <c r="D152" s="86"/>
      <c r="E152" s="86"/>
      <c r="F152" s="86"/>
      <c r="G152" s="86"/>
      <c r="H152" s="86"/>
      <c r="I152" s="86"/>
      <c r="J152" s="108">
        <f>IF(COUNT(Table134[[#This Row],[BEE1]:[Column4]])&gt;1,MIN(Table134[[#This Row],[BEE1]:[Column2]]),0)</f>
        <v>0</v>
      </c>
      <c r="K152" s="104" t="str">
        <f>IF(SUM(Table134[[#This Row],[BEE1]:[Column4]])-Table134[[#This Row],[Discard]]+Table134[[#This Row],[Discard]]/100000&gt;0,SUM(Table134[[#This Row],[BEE1]:[Column4]])-Table134[[#This Row],[Discard]],"")</f>
        <v/>
      </c>
      <c r="L152" s="86" t="str">
        <f>IF(Table134[[#This Row],[Total]]&lt;&gt;"",RANK(Table134[[#This Row],[Total]],Table134[Total]),"")</f>
        <v/>
      </c>
      <c r="M152" s="105" t="str">
        <f>IF(Table134[[#This Row],[Name]]&lt;&gt;"",Table134[[#This Row],[Name]],"")</f>
        <v/>
      </c>
      <c r="N152" s="85">
        <f>SUM(Table134[[#This Row],[BEE1]:[Column3]])-Table134[[#This Row],[Discard]]</f>
        <v>0</v>
      </c>
      <c r="O152" s="105">
        <f>RANK(Table134[[#This Row],[Total2]],Table134[Total2])</f>
        <v>68</v>
      </c>
    </row>
    <row r="153" spans="1:15">
      <c r="A153" s="85"/>
      <c r="B153" s="86"/>
      <c r="C153" s="86"/>
      <c r="D153" s="86"/>
      <c r="E153" s="86"/>
      <c r="F153" s="86"/>
      <c r="G153" s="86"/>
      <c r="H153" s="86"/>
      <c r="I153" s="86"/>
      <c r="J153" s="108">
        <f>IF(COUNT(Table134[[#This Row],[BEE1]:[Column4]])&gt;1,MIN(Table134[[#This Row],[BEE1]:[Column2]]),0)</f>
        <v>0</v>
      </c>
      <c r="K153" s="104" t="str">
        <f>IF(SUM(Table134[[#This Row],[BEE1]:[Column4]])-Table134[[#This Row],[Discard]]+Table134[[#This Row],[Discard]]/100000&gt;0,SUM(Table134[[#This Row],[BEE1]:[Column4]])-Table134[[#This Row],[Discard]],"")</f>
        <v/>
      </c>
      <c r="L153" s="86" t="str">
        <f>IF(Table134[[#This Row],[Total]]&lt;&gt;"",RANK(Table134[[#This Row],[Total]],Table134[Total]),"")</f>
        <v/>
      </c>
      <c r="M153" s="105" t="str">
        <f>IF(Table134[[#This Row],[Name]]&lt;&gt;"",Table134[[#This Row],[Name]],"")</f>
        <v/>
      </c>
      <c r="N153" s="85">
        <f>SUM(Table134[[#This Row],[BEE1]:[Column3]])-Table134[[#This Row],[Discard]]</f>
        <v>0</v>
      </c>
      <c r="O153" s="105">
        <f>RANK(Table134[[#This Row],[Total2]],Table134[Total2])</f>
        <v>68</v>
      </c>
    </row>
    <row r="154" spans="1:15">
      <c r="A154" s="85"/>
      <c r="B154" s="86"/>
      <c r="C154" s="86"/>
      <c r="D154" s="86"/>
      <c r="E154" s="86"/>
      <c r="F154" s="86"/>
      <c r="G154" s="86"/>
      <c r="H154" s="86"/>
      <c r="I154" s="86"/>
      <c r="J154" s="108">
        <f>IF(COUNT(Table134[[#This Row],[BEE1]:[Column4]])&gt;1,MIN(Table134[[#This Row],[BEE1]:[Column2]]),0)</f>
        <v>0</v>
      </c>
      <c r="K154" s="104" t="str">
        <f>IF(SUM(Table134[[#This Row],[BEE1]:[Column4]])-Table134[[#This Row],[Discard]]+Table134[[#This Row],[Discard]]/100000&gt;0,SUM(Table134[[#This Row],[BEE1]:[Column4]])-Table134[[#This Row],[Discard]],"")</f>
        <v/>
      </c>
      <c r="L154" s="86" t="str">
        <f>IF(Table134[[#This Row],[Total]]&lt;&gt;"",RANK(Table134[[#This Row],[Total]],Table134[Total]),"")</f>
        <v/>
      </c>
      <c r="M154" s="105" t="str">
        <f>IF(Table134[[#This Row],[Name]]&lt;&gt;"",Table134[[#This Row],[Name]],"")</f>
        <v/>
      </c>
      <c r="N154" s="85">
        <f>SUM(Table134[[#This Row],[BEE1]:[Column3]])-Table134[[#This Row],[Discard]]</f>
        <v>0</v>
      </c>
      <c r="O154" s="105">
        <f>RANK(Table134[[#This Row],[Total2]],Table134[Total2])</f>
        <v>68</v>
      </c>
    </row>
    <row r="155" spans="1:15">
      <c r="A155" s="85"/>
      <c r="B155" s="86"/>
      <c r="C155" s="86"/>
      <c r="D155" s="86"/>
      <c r="E155" s="86"/>
      <c r="F155" s="86"/>
      <c r="G155" s="86"/>
      <c r="H155" s="86"/>
      <c r="I155" s="86"/>
      <c r="J155" s="108">
        <f>IF(COUNT(Table134[[#This Row],[BEE1]:[Column4]])&gt;1,MIN(Table134[[#This Row],[BEE1]:[Column2]]),0)</f>
        <v>0</v>
      </c>
      <c r="K155" s="104" t="str">
        <f>IF(SUM(Table134[[#This Row],[BEE1]:[Column4]])-Table134[[#This Row],[Discard]]+Table134[[#This Row],[Discard]]/100000&gt;0,SUM(Table134[[#This Row],[BEE1]:[Column4]])-Table134[[#This Row],[Discard]],"")</f>
        <v/>
      </c>
      <c r="L155" s="86" t="str">
        <f>IF(Table134[[#This Row],[Total]]&lt;&gt;"",RANK(Table134[[#This Row],[Total]],Table134[Total]),"")</f>
        <v/>
      </c>
      <c r="M155" s="105" t="str">
        <f>IF(Table134[[#This Row],[Name]]&lt;&gt;"",Table134[[#This Row],[Name]],"")</f>
        <v/>
      </c>
      <c r="N155" s="85">
        <f>SUM(Table134[[#This Row],[BEE1]:[Column3]])-Table134[[#This Row],[Discard]]</f>
        <v>0</v>
      </c>
      <c r="O155" s="105">
        <f>RANK(Table134[[#This Row],[Total2]],Table134[Total2])</f>
        <v>68</v>
      </c>
    </row>
    <row r="156" spans="1:15">
      <c r="A156" s="85"/>
      <c r="B156" s="86"/>
      <c r="C156" s="86"/>
      <c r="D156" s="86"/>
      <c r="E156" s="86"/>
      <c r="F156" s="86"/>
      <c r="G156" s="86"/>
      <c r="H156" s="86"/>
      <c r="I156" s="86"/>
      <c r="J156" s="108">
        <f>IF(COUNT(Table134[[#This Row],[BEE1]:[Column4]])&gt;1,MIN(Table134[[#This Row],[BEE1]:[Column2]]),0)</f>
        <v>0</v>
      </c>
      <c r="K156" s="104" t="str">
        <f>IF(SUM(Table134[[#This Row],[BEE1]:[Column4]])-Table134[[#This Row],[Discard]]+Table134[[#This Row],[Discard]]/100000&gt;0,SUM(Table134[[#This Row],[BEE1]:[Column4]])-Table134[[#This Row],[Discard]],"")</f>
        <v/>
      </c>
      <c r="L156" s="86" t="str">
        <f>IF(Table134[[#This Row],[Total]]&lt;&gt;"",RANK(Table134[[#This Row],[Total]],Table134[Total]),"")</f>
        <v/>
      </c>
      <c r="M156" s="105" t="str">
        <f>IF(Table134[[#This Row],[Name]]&lt;&gt;"",Table134[[#This Row],[Name]],"")</f>
        <v/>
      </c>
      <c r="N156" s="85">
        <f>SUM(Table134[[#This Row],[BEE1]:[Column3]])-Table134[[#This Row],[Discard]]</f>
        <v>0</v>
      </c>
      <c r="O156" s="105">
        <f>RANK(Table134[[#This Row],[Total2]],Table134[Total2])</f>
        <v>68</v>
      </c>
    </row>
    <row r="157" spans="1:15">
      <c r="A157" s="85"/>
      <c r="B157" s="86"/>
      <c r="C157" s="86"/>
      <c r="D157" s="86"/>
      <c r="E157" s="86"/>
      <c r="F157" s="86"/>
      <c r="G157" s="86"/>
      <c r="H157" s="86"/>
      <c r="I157" s="86"/>
      <c r="J157" s="108">
        <f>IF(COUNT(Table134[[#This Row],[BEE1]:[Column4]])&gt;1,MIN(Table134[[#This Row],[BEE1]:[Column2]]),0)</f>
        <v>0</v>
      </c>
      <c r="K157" s="104" t="str">
        <f>IF(SUM(Table134[[#This Row],[BEE1]:[Column4]])-Table134[[#This Row],[Discard]]+Table134[[#This Row],[Discard]]/100000&gt;0,SUM(Table134[[#This Row],[BEE1]:[Column4]])-Table134[[#This Row],[Discard]],"")</f>
        <v/>
      </c>
      <c r="L157" s="86" t="str">
        <f>IF(Table134[[#This Row],[Total]]&lt;&gt;"",RANK(Table134[[#This Row],[Total]],Table134[Total]),"")</f>
        <v/>
      </c>
      <c r="M157" s="105" t="str">
        <f>IF(Table134[[#This Row],[Name]]&lt;&gt;"",Table134[[#This Row],[Name]],"")</f>
        <v/>
      </c>
      <c r="N157" s="85">
        <f>SUM(Table134[[#This Row],[BEE1]:[Column3]])-Table134[[#This Row],[Discard]]</f>
        <v>0</v>
      </c>
      <c r="O157" s="105">
        <f>RANK(Table134[[#This Row],[Total2]],Table134[Total2])</f>
        <v>68</v>
      </c>
    </row>
    <row r="158" spans="1:15">
      <c r="A158" s="85"/>
      <c r="B158" s="86"/>
      <c r="C158" s="86"/>
      <c r="D158" s="86"/>
      <c r="E158" s="86"/>
      <c r="F158" s="86"/>
      <c r="G158" s="86"/>
      <c r="H158" s="86"/>
      <c r="I158" s="86"/>
      <c r="J158" s="108">
        <f>IF(COUNT(Table134[[#This Row],[BEE1]:[Column4]])&gt;1,MIN(Table134[[#This Row],[BEE1]:[Column2]]),0)</f>
        <v>0</v>
      </c>
      <c r="K158" s="104" t="str">
        <f>IF(SUM(Table134[[#This Row],[BEE1]:[Column4]])-Table134[[#This Row],[Discard]]+Table134[[#This Row],[Discard]]/100000&gt;0,SUM(Table134[[#This Row],[BEE1]:[Column4]])-Table134[[#This Row],[Discard]],"")</f>
        <v/>
      </c>
      <c r="L158" s="86" t="str">
        <f>IF(Table134[[#This Row],[Total]]&lt;&gt;"",RANK(Table134[[#This Row],[Total]],Table134[Total]),"")</f>
        <v/>
      </c>
      <c r="M158" s="105" t="str">
        <f>IF(Table134[[#This Row],[Name]]&lt;&gt;"",Table134[[#This Row],[Name]],"")</f>
        <v/>
      </c>
      <c r="N158" s="85">
        <f>SUM(Table134[[#This Row],[BEE1]:[Column3]])-Table134[[#This Row],[Discard]]</f>
        <v>0</v>
      </c>
      <c r="O158" s="105">
        <f>RANK(Table134[[#This Row],[Total2]],Table134[Total2])</f>
        <v>68</v>
      </c>
    </row>
    <row r="159" spans="1:15">
      <c r="A159" s="85"/>
      <c r="B159" s="86"/>
      <c r="C159" s="86"/>
      <c r="D159" s="86"/>
      <c r="E159" s="86"/>
      <c r="F159" s="86"/>
      <c r="G159" s="86"/>
      <c r="H159" s="86"/>
      <c r="I159" s="86"/>
      <c r="J159" s="108">
        <f>IF(COUNT(Table134[[#This Row],[BEE1]:[Column4]])&gt;1,MIN(Table134[[#This Row],[BEE1]:[Column2]]),0)</f>
        <v>0</v>
      </c>
      <c r="K159" s="104" t="str">
        <f>IF(SUM(Table134[[#This Row],[BEE1]:[Column4]])-Table134[[#This Row],[Discard]]+Table134[[#This Row],[Discard]]/100000&gt;0,SUM(Table134[[#This Row],[BEE1]:[Column4]])-Table134[[#This Row],[Discard]],"")</f>
        <v/>
      </c>
      <c r="L159" s="86" t="str">
        <f>IF(Table134[[#This Row],[Total]]&lt;&gt;"",RANK(Table134[[#This Row],[Total]],Table134[Total]),"")</f>
        <v/>
      </c>
      <c r="M159" s="105" t="str">
        <f>IF(Table134[[#This Row],[Name]]&lt;&gt;"",Table134[[#This Row],[Name]],"")</f>
        <v/>
      </c>
      <c r="N159" s="85">
        <f>SUM(Table134[[#This Row],[BEE1]:[Column3]])-Table134[[#This Row],[Discard]]</f>
        <v>0</v>
      </c>
      <c r="O159" s="105">
        <f>RANK(Table134[[#This Row],[Total2]],Table134[Total2])</f>
        <v>68</v>
      </c>
    </row>
    <row r="160" spans="1:15">
      <c r="A160" s="85"/>
      <c r="B160" s="86"/>
      <c r="C160" s="86"/>
      <c r="D160" s="86"/>
      <c r="E160" s="86"/>
      <c r="F160" s="86"/>
      <c r="G160" s="86"/>
      <c r="H160" s="86"/>
      <c r="I160" s="86"/>
      <c r="J160" s="108">
        <f>IF(COUNT(Table134[[#This Row],[BEE1]:[Column4]])&gt;1,MIN(Table134[[#This Row],[BEE1]:[Column2]]),0)</f>
        <v>0</v>
      </c>
      <c r="K160" s="104" t="str">
        <f>IF(SUM(Table134[[#This Row],[BEE1]:[Column4]])-Table134[[#This Row],[Discard]]+Table134[[#This Row],[Discard]]/100000&gt;0,SUM(Table134[[#This Row],[BEE1]:[Column4]])-Table134[[#This Row],[Discard]],"")</f>
        <v/>
      </c>
      <c r="L160" s="86" t="str">
        <f>IF(Table134[[#This Row],[Total]]&lt;&gt;"",RANK(Table134[[#This Row],[Total]],Table134[Total]),"")</f>
        <v/>
      </c>
      <c r="M160" s="105" t="str">
        <f>IF(Table134[[#This Row],[Name]]&lt;&gt;"",Table134[[#This Row],[Name]],"")</f>
        <v/>
      </c>
      <c r="N160" s="85">
        <f>SUM(Table134[[#This Row],[BEE1]:[Column3]])-Table134[[#This Row],[Discard]]</f>
        <v>0</v>
      </c>
      <c r="O160" s="105">
        <f>RANK(Table134[[#This Row],[Total2]],Table134[Total2])</f>
        <v>68</v>
      </c>
    </row>
    <row r="161" spans="1:15">
      <c r="A161" s="85"/>
      <c r="B161" s="86"/>
      <c r="C161" s="86"/>
      <c r="D161" s="86"/>
      <c r="E161" s="86"/>
      <c r="F161" s="86"/>
      <c r="G161" s="86"/>
      <c r="H161" s="86"/>
      <c r="I161" s="86"/>
      <c r="J161" s="108">
        <f>IF(COUNT(Table134[[#This Row],[BEE1]:[Column4]])&gt;1,MIN(Table134[[#This Row],[BEE1]:[Column2]]),0)</f>
        <v>0</v>
      </c>
      <c r="K161" s="104" t="str">
        <f>IF(SUM(Table134[[#This Row],[BEE1]:[Column4]])-Table134[[#This Row],[Discard]]+Table134[[#This Row],[Discard]]/100000&gt;0,SUM(Table134[[#This Row],[BEE1]:[Column4]])-Table134[[#This Row],[Discard]],"")</f>
        <v/>
      </c>
      <c r="L161" s="86" t="str">
        <f>IF(Table134[[#This Row],[Total]]&lt;&gt;"",RANK(Table134[[#This Row],[Total]],Table134[Total]),"")</f>
        <v/>
      </c>
      <c r="M161" s="105" t="str">
        <f>IF(Table134[[#This Row],[Name]]&lt;&gt;"",Table134[[#This Row],[Name]],"")</f>
        <v/>
      </c>
      <c r="N161" s="85">
        <f>SUM(Table134[[#This Row],[BEE1]:[Column3]])-Table134[[#This Row],[Discard]]</f>
        <v>0</v>
      </c>
      <c r="O161" s="105">
        <f>RANK(Table134[[#This Row],[Total2]],Table134[Total2])</f>
        <v>68</v>
      </c>
    </row>
    <row r="162" spans="1:15">
      <c r="A162" s="85"/>
      <c r="B162" s="86"/>
      <c r="C162" s="86"/>
      <c r="D162" s="86"/>
      <c r="E162" s="86"/>
      <c r="F162" s="86"/>
      <c r="G162" s="86"/>
      <c r="H162" s="86"/>
      <c r="I162" s="86"/>
      <c r="J162" s="108">
        <f>IF(COUNT(Table134[[#This Row],[BEE1]:[Column4]])&gt;1,MIN(Table134[[#This Row],[BEE1]:[Column2]]),0)</f>
        <v>0</v>
      </c>
      <c r="K162" s="104" t="str">
        <f>IF(SUM(Table134[[#This Row],[BEE1]:[Column4]])-Table134[[#This Row],[Discard]]+Table134[[#This Row],[Discard]]/100000&gt;0,SUM(Table134[[#This Row],[BEE1]:[Column4]])-Table134[[#This Row],[Discard]],"")</f>
        <v/>
      </c>
      <c r="L162" s="86" t="str">
        <f>IF(Table134[[#This Row],[Total]]&lt;&gt;"",RANK(Table134[[#This Row],[Total]],Table134[Total]),"")</f>
        <v/>
      </c>
      <c r="M162" s="105" t="str">
        <f>IF(Table134[[#This Row],[Name]]&lt;&gt;"",Table134[[#This Row],[Name]],"")</f>
        <v/>
      </c>
      <c r="N162" s="85">
        <f>SUM(Table134[[#This Row],[BEE1]:[Column3]])-Table134[[#This Row],[Discard]]</f>
        <v>0</v>
      </c>
      <c r="O162" s="105">
        <f>RANK(Table134[[#This Row],[Total2]],Table134[Total2])</f>
        <v>68</v>
      </c>
    </row>
    <row r="163" spans="1:15">
      <c r="A163" s="85"/>
      <c r="B163" s="86"/>
      <c r="C163" s="86"/>
      <c r="D163" s="86"/>
      <c r="E163" s="86"/>
      <c r="F163" s="86"/>
      <c r="G163" s="86"/>
      <c r="H163" s="86"/>
      <c r="I163" s="86"/>
      <c r="J163" s="108">
        <f>IF(COUNT(Table134[[#This Row],[BEE1]:[Column4]])&gt;1,MIN(Table134[[#This Row],[BEE1]:[Column2]]),0)</f>
        <v>0</v>
      </c>
      <c r="K163" s="104" t="str">
        <f>IF(SUM(Table134[[#This Row],[BEE1]:[Column4]])-Table134[[#This Row],[Discard]]+Table134[[#This Row],[Discard]]/100000&gt;0,SUM(Table134[[#This Row],[BEE1]:[Column4]])-Table134[[#This Row],[Discard]],"")</f>
        <v/>
      </c>
      <c r="L163" s="86" t="str">
        <f>IF(Table134[[#This Row],[Total]]&lt;&gt;"",RANK(Table134[[#This Row],[Total]],Table134[Total]),"")</f>
        <v/>
      </c>
      <c r="M163" s="105" t="str">
        <f>IF(Table134[[#This Row],[Name]]&lt;&gt;"",Table134[[#This Row],[Name]],"")</f>
        <v/>
      </c>
      <c r="N163" s="85">
        <f>SUM(Table134[[#This Row],[BEE1]:[Column3]])-Table134[[#This Row],[Discard]]</f>
        <v>0</v>
      </c>
      <c r="O163" s="105">
        <f>RANK(Table134[[#This Row],[Total2]],Table134[Total2])</f>
        <v>68</v>
      </c>
    </row>
    <row r="164" spans="1:15">
      <c r="A164" s="85"/>
      <c r="B164" s="86"/>
      <c r="C164" s="86"/>
      <c r="D164" s="86"/>
      <c r="E164" s="86"/>
      <c r="F164" s="86"/>
      <c r="G164" s="86"/>
      <c r="H164" s="86"/>
      <c r="I164" s="86"/>
      <c r="J164" s="108">
        <f>IF(COUNT(Table134[[#This Row],[BEE1]:[Column4]])&gt;1,MIN(Table134[[#This Row],[BEE1]:[Column2]]),0)</f>
        <v>0</v>
      </c>
      <c r="K164" s="104" t="str">
        <f>IF(SUM(Table134[[#This Row],[BEE1]:[Column4]])-Table134[[#This Row],[Discard]]+Table134[[#This Row],[Discard]]/100000&gt;0,SUM(Table134[[#This Row],[BEE1]:[Column4]])-Table134[[#This Row],[Discard]],"")</f>
        <v/>
      </c>
      <c r="L164" s="86" t="str">
        <f>IF(Table134[[#This Row],[Total]]&lt;&gt;"",RANK(Table134[[#This Row],[Total]],Table134[Total]),"")</f>
        <v/>
      </c>
      <c r="M164" s="105" t="str">
        <f>IF(Table134[[#This Row],[Name]]&lt;&gt;"",Table134[[#This Row],[Name]],"")</f>
        <v/>
      </c>
      <c r="N164" s="85">
        <f>SUM(Table134[[#This Row],[BEE1]:[Column3]])-Table134[[#This Row],[Discard]]</f>
        <v>0</v>
      </c>
      <c r="O164" s="105">
        <f>RANK(Table134[[#This Row],[Total2]],Table134[Total2])</f>
        <v>68</v>
      </c>
    </row>
    <row r="165" spans="1:15">
      <c r="A165" s="85"/>
      <c r="B165" s="86"/>
      <c r="C165" s="86"/>
      <c r="D165" s="86"/>
      <c r="E165" s="86"/>
      <c r="F165" s="86"/>
      <c r="G165" s="86"/>
      <c r="H165" s="86"/>
      <c r="I165" s="86"/>
      <c r="J165" s="108">
        <f>IF(COUNT(Table134[[#This Row],[BEE1]:[Column4]])&gt;1,MIN(Table134[[#This Row],[BEE1]:[Column2]]),0)</f>
        <v>0</v>
      </c>
      <c r="K165" s="104" t="str">
        <f>IF(SUM(Table134[[#This Row],[BEE1]:[Column4]])-Table134[[#This Row],[Discard]]+Table134[[#This Row],[Discard]]/100000&gt;0,SUM(Table134[[#This Row],[BEE1]:[Column4]])-Table134[[#This Row],[Discard]],"")</f>
        <v/>
      </c>
      <c r="L165" s="86" t="str">
        <f>IF(Table134[[#This Row],[Total]]&lt;&gt;"",RANK(Table134[[#This Row],[Total]],Table134[Total]),"")</f>
        <v/>
      </c>
      <c r="M165" s="105" t="str">
        <f>IF(Table134[[#This Row],[Name]]&lt;&gt;"",Table134[[#This Row],[Name]],"")</f>
        <v/>
      </c>
      <c r="N165" s="85">
        <f>SUM(Table134[[#This Row],[BEE1]:[Column3]])-Table134[[#This Row],[Discard]]</f>
        <v>0</v>
      </c>
      <c r="O165" s="105">
        <f>RANK(Table134[[#This Row],[Total2]],Table134[Total2])</f>
        <v>68</v>
      </c>
    </row>
    <row r="166" spans="1:15">
      <c r="A166" s="85"/>
      <c r="B166" s="86"/>
      <c r="C166" s="86"/>
      <c r="D166" s="86"/>
      <c r="E166" s="86"/>
      <c r="F166" s="86"/>
      <c r="G166" s="86"/>
      <c r="H166" s="86"/>
      <c r="I166" s="86"/>
      <c r="J166" s="108">
        <f>IF(COUNT(Table134[[#This Row],[BEE1]:[Column4]])&gt;1,MIN(Table134[[#This Row],[BEE1]:[Column2]]),0)</f>
        <v>0</v>
      </c>
      <c r="K166" s="104" t="str">
        <f>IF(SUM(Table134[[#This Row],[BEE1]:[Column4]])-Table134[[#This Row],[Discard]]+Table134[[#This Row],[Discard]]/100000&gt;0,SUM(Table134[[#This Row],[BEE1]:[Column4]])-Table134[[#This Row],[Discard]],"")</f>
        <v/>
      </c>
      <c r="L166" s="86" t="str">
        <f>IF(Table134[[#This Row],[Total]]&lt;&gt;"",RANK(Table134[[#This Row],[Total]],Table134[Total]),"")</f>
        <v/>
      </c>
      <c r="M166" s="105" t="str">
        <f>IF(Table134[[#This Row],[Name]]&lt;&gt;"",Table134[[#This Row],[Name]],"")</f>
        <v/>
      </c>
      <c r="N166" s="85">
        <f>SUM(Table134[[#This Row],[BEE1]:[Column3]])-Table134[[#This Row],[Discard]]</f>
        <v>0</v>
      </c>
      <c r="O166" s="105">
        <f>RANK(Table134[[#This Row],[Total2]],Table134[Total2])</f>
        <v>68</v>
      </c>
    </row>
    <row r="167" spans="1:15">
      <c r="A167" s="85"/>
      <c r="B167" s="86"/>
      <c r="C167" s="86"/>
      <c r="D167" s="86"/>
      <c r="E167" s="86"/>
      <c r="F167" s="86"/>
      <c r="G167" s="86"/>
      <c r="H167" s="86"/>
      <c r="I167" s="86"/>
      <c r="J167" s="108">
        <f>IF(COUNT(Table134[[#This Row],[BEE1]:[Column4]])&gt;1,MIN(Table134[[#This Row],[BEE1]:[Column2]]),0)</f>
        <v>0</v>
      </c>
      <c r="K167" s="104" t="str">
        <f>IF(SUM(Table134[[#This Row],[BEE1]:[Column4]])-Table134[[#This Row],[Discard]]+Table134[[#This Row],[Discard]]/100000&gt;0,SUM(Table134[[#This Row],[BEE1]:[Column4]])-Table134[[#This Row],[Discard]],"")</f>
        <v/>
      </c>
      <c r="L167" s="86" t="str">
        <f>IF(Table134[[#This Row],[Total]]&lt;&gt;"",RANK(Table134[[#This Row],[Total]],Table134[Total]),"")</f>
        <v/>
      </c>
      <c r="M167" s="105" t="str">
        <f>IF(Table134[[#This Row],[Name]]&lt;&gt;"",Table134[[#This Row],[Name]],"")</f>
        <v/>
      </c>
      <c r="N167" s="85">
        <f>SUM(Table134[[#This Row],[BEE1]:[Column3]])-Table134[[#This Row],[Discard]]</f>
        <v>0</v>
      </c>
      <c r="O167" s="105">
        <f>RANK(Table134[[#This Row],[Total2]],Table134[Total2])</f>
        <v>68</v>
      </c>
    </row>
    <row r="168" spans="1:15">
      <c r="A168" s="85"/>
      <c r="B168" s="86"/>
      <c r="C168" s="86"/>
      <c r="D168" s="86"/>
      <c r="E168" s="86"/>
      <c r="F168" s="86"/>
      <c r="G168" s="86"/>
      <c r="H168" s="86"/>
      <c r="I168" s="86"/>
      <c r="J168" s="108">
        <f>IF(COUNT(Table134[[#This Row],[BEE1]:[Column4]])&gt;1,MIN(Table134[[#This Row],[BEE1]:[Column2]]),0)</f>
        <v>0</v>
      </c>
      <c r="K168" s="104" t="str">
        <f>IF(SUM(Table134[[#This Row],[BEE1]:[Column4]])-Table134[[#This Row],[Discard]]+Table134[[#This Row],[Discard]]/100000&gt;0,SUM(Table134[[#This Row],[BEE1]:[Column4]])-Table134[[#This Row],[Discard]],"")</f>
        <v/>
      </c>
      <c r="L168" s="86" t="str">
        <f>IF(Table134[[#This Row],[Total]]&lt;&gt;"",RANK(Table134[[#This Row],[Total]],Table134[Total]),"")</f>
        <v/>
      </c>
      <c r="M168" s="105" t="str">
        <f>IF(Table134[[#This Row],[Name]]&lt;&gt;"",Table134[[#This Row],[Name]],"")</f>
        <v/>
      </c>
      <c r="N168" s="85">
        <f>SUM(Table134[[#This Row],[BEE1]:[Column3]])-Table134[[#This Row],[Discard]]</f>
        <v>0</v>
      </c>
      <c r="O168" s="105">
        <f>RANK(Table134[[#This Row],[Total2]],Table134[Total2])</f>
        <v>68</v>
      </c>
    </row>
    <row r="169" spans="1:15">
      <c r="A169" s="85"/>
      <c r="B169" s="86"/>
      <c r="C169" s="86"/>
      <c r="D169" s="86"/>
      <c r="E169" s="86"/>
      <c r="F169" s="86"/>
      <c r="G169" s="86"/>
      <c r="H169" s="86"/>
      <c r="I169" s="86"/>
      <c r="J169" s="108">
        <f>IF(COUNT(Table134[[#This Row],[BEE1]:[Column4]])&gt;1,MIN(Table134[[#This Row],[BEE1]:[Column2]]),0)</f>
        <v>0</v>
      </c>
      <c r="K169" s="104" t="str">
        <f>IF(SUM(Table134[[#This Row],[BEE1]:[Column4]])-Table134[[#This Row],[Discard]]+Table134[[#This Row],[Discard]]/100000&gt;0,SUM(Table134[[#This Row],[BEE1]:[Column4]])-Table134[[#This Row],[Discard]],"")</f>
        <v/>
      </c>
      <c r="L169" s="86" t="str">
        <f>IF(Table134[[#This Row],[Total]]&lt;&gt;"",RANK(Table134[[#This Row],[Total]],Table134[Total]),"")</f>
        <v/>
      </c>
      <c r="M169" s="105" t="str">
        <f>IF(Table134[[#This Row],[Name]]&lt;&gt;"",Table134[[#This Row],[Name]],"")</f>
        <v/>
      </c>
      <c r="N169" s="85">
        <f>SUM(Table134[[#This Row],[BEE1]:[Column3]])-Table134[[#This Row],[Discard]]</f>
        <v>0</v>
      </c>
      <c r="O169" s="105">
        <f>RANK(Table134[[#This Row],[Total2]],Table134[Total2])</f>
        <v>68</v>
      </c>
    </row>
    <row r="170" spans="1:15">
      <c r="A170" s="85"/>
      <c r="B170" s="86"/>
      <c r="C170" s="86"/>
      <c r="D170" s="86"/>
      <c r="E170" s="86"/>
      <c r="F170" s="86"/>
      <c r="G170" s="86"/>
      <c r="H170" s="86"/>
      <c r="I170" s="86"/>
      <c r="J170" s="108">
        <f>IF(COUNT(Table134[[#This Row],[BEE1]:[Column4]])&gt;1,MIN(Table134[[#This Row],[BEE1]:[Column2]]),0)</f>
        <v>0</v>
      </c>
      <c r="K170" s="104" t="str">
        <f>IF(SUM(Table134[[#This Row],[BEE1]:[Column4]])-Table134[[#This Row],[Discard]]+Table134[[#This Row],[Discard]]/100000&gt;0,SUM(Table134[[#This Row],[BEE1]:[Column4]])-Table134[[#This Row],[Discard]],"")</f>
        <v/>
      </c>
      <c r="L170" s="86" t="str">
        <f>IF(Table134[[#This Row],[Total]]&lt;&gt;"",RANK(Table134[[#This Row],[Total]],Table134[Total]),"")</f>
        <v/>
      </c>
      <c r="M170" s="105" t="str">
        <f>IF(Table134[[#This Row],[Name]]&lt;&gt;"",Table134[[#This Row],[Name]],"")</f>
        <v/>
      </c>
      <c r="N170" s="85">
        <f>SUM(Table134[[#This Row],[BEE1]:[Column3]])-Table134[[#This Row],[Discard]]</f>
        <v>0</v>
      </c>
      <c r="O170" s="105">
        <f>RANK(Table134[[#This Row],[Total2]],Table134[Total2])</f>
        <v>68</v>
      </c>
    </row>
    <row r="171" spans="1:15">
      <c r="A171" s="85"/>
      <c r="B171" s="86"/>
      <c r="C171" s="86"/>
      <c r="D171" s="86"/>
      <c r="E171" s="86"/>
      <c r="F171" s="86"/>
      <c r="G171" s="86"/>
      <c r="H171" s="86"/>
      <c r="I171" s="86"/>
      <c r="J171" s="108">
        <f>IF(COUNT(Table134[[#This Row],[BEE1]:[Column4]])&gt;1,MIN(Table134[[#This Row],[BEE1]:[Column2]]),0)</f>
        <v>0</v>
      </c>
      <c r="K171" s="104" t="str">
        <f>IF(SUM(Table134[[#This Row],[BEE1]:[Column4]])-Table134[[#This Row],[Discard]]+Table134[[#This Row],[Discard]]/100000&gt;0,SUM(Table134[[#This Row],[BEE1]:[Column4]])-Table134[[#This Row],[Discard]],"")</f>
        <v/>
      </c>
      <c r="L171" s="86" t="str">
        <f>IF(Table134[[#This Row],[Total]]&lt;&gt;"",RANK(Table134[[#This Row],[Total]],Table134[Total]),"")</f>
        <v/>
      </c>
      <c r="M171" s="105" t="str">
        <f>IF(Table134[[#This Row],[Name]]&lt;&gt;"",Table134[[#This Row],[Name]],"")</f>
        <v/>
      </c>
      <c r="N171" s="85">
        <f>SUM(Table134[[#This Row],[BEE1]:[Column3]])-Table134[[#This Row],[Discard]]</f>
        <v>0</v>
      </c>
      <c r="O171" s="105">
        <f>RANK(Table134[[#This Row],[Total2]],Table134[Total2])</f>
        <v>68</v>
      </c>
    </row>
    <row r="172" spans="1:15">
      <c r="A172" s="85"/>
      <c r="B172" s="86"/>
      <c r="C172" s="86"/>
      <c r="D172" s="86"/>
      <c r="E172" s="86"/>
      <c r="F172" s="86"/>
      <c r="G172" s="86"/>
      <c r="H172" s="86"/>
      <c r="I172" s="86"/>
      <c r="J172" s="108">
        <f>IF(COUNT(Table134[[#This Row],[BEE1]:[Column4]])&gt;1,MIN(Table134[[#This Row],[BEE1]:[Column2]]),0)</f>
        <v>0</v>
      </c>
      <c r="K172" s="104" t="str">
        <f>IF(SUM(Table134[[#This Row],[BEE1]:[Column4]])-Table134[[#This Row],[Discard]]+Table134[[#This Row],[Discard]]/100000&gt;0,SUM(Table134[[#This Row],[BEE1]:[Column4]])-Table134[[#This Row],[Discard]],"")</f>
        <v/>
      </c>
      <c r="L172" s="86" t="str">
        <f>IF(Table134[[#This Row],[Total]]&lt;&gt;"",RANK(Table134[[#This Row],[Total]],Table134[Total]),"")</f>
        <v/>
      </c>
      <c r="M172" s="105" t="str">
        <f>IF(Table134[[#This Row],[Name]]&lt;&gt;"",Table134[[#This Row],[Name]],"")</f>
        <v/>
      </c>
      <c r="N172" s="85">
        <f>SUM(Table134[[#This Row],[BEE1]:[Column3]])-Table134[[#This Row],[Discard]]</f>
        <v>0</v>
      </c>
      <c r="O172" s="105">
        <f>RANK(Table134[[#This Row],[Total2]],Table134[Total2])</f>
        <v>68</v>
      </c>
    </row>
    <row r="173" spans="1:15">
      <c r="A173" s="85"/>
      <c r="B173" s="86"/>
      <c r="C173" s="86"/>
      <c r="D173" s="86"/>
      <c r="E173" s="86"/>
      <c r="F173" s="86"/>
      <c r="G173" s="86"/>
      <c r="H173" s="86"/>
      <c r="I173" s="86"/>
      <c r="J173" s="108">
        <f>IF(COUNT(Table134[[#This Row],[BEE1]:[Column4]])&gt;1,MIN(Table134[[#This Row],[BEE1]:[Column2]]),0)</f>
        <v>0</v>
      </c>
      <c r="K173" s="104" t="str">
        <f>IF(SUM(Table134[[#This Row],[BEE1]:[Column4]])-Table134[[#This Row],[Discard]]+Table134[[#This Row],[Discard]]/100000&gt;0,SUM(Table134[[#This Row],[BEE1]:[Column4]])-Table134[[#This Row],[Discard]],"")</f>
        <v/>
      </c>
      <c r="L173" s="86" t="str">
        <f>IF(Table134[[#This Row],[Total]]&lt;&gt;"",RANK(Table134[[#This Row],[Total]],Table134[Total]),"")</f>
        <v/>
      </c>
      <c r="M173" s="105" t="str">
        <f>IF(Table134[[#This Row],[Name]]&lt;&gt;"",Table134[[#This Row],[Name]],"")</f>
        <v/>
      </c>
      <c r="N173" s="85">
        <f>SUM(Table134[[#This Row],[BEE1]:[Column3]])-Table134[[#This Row],[Discard]]</f>
        <v>0</v>
      </c>
      <c r="O173" s="105">
        <f>RANK(Table134[[#This Row],[Total2]],Table134[Total2])</f>
        <v>68</v>
      </c>
    </row>
    <row r="174" spans="1:15">
      <c r="A174" s="85"/>
      <c r="B174" s="86"/>
      <c r="C174" s="86"/>
      <c r="D174" s="86"/>
      <c r="E174" s="86"/>
      <c r="F174" s="86"/>
      <c r="G174" s="86"/>
      <c r="H174" s="86"/>
      <c r="I174" s="86"/>
      <c r="J174" s="108">
        <f>IF(COUNT(Table134[[#This Row],[BEE1]:[Column4]])&gt;1,MIN(Table134[[#This Row],[BEE1]:[Column2]]),0)</f>
        <v>0</v>
      </c>
      <c r="K174" s="104" t="str">
        <f>IF(SUM(Table134[[#This Row],[BEE1]:[Column4]])-Table134[[#This Row],[Discard]]+Table134[[#This Row],[Discard]]/100000&gt;0,SUM(Table134[[#This Row],[BEE1]:[Column4]])-Table134[[#This Row],[Discard]],"")</f>
        <v/>
      </c>
      <c r="L174" s="86" t="str">
        <f>IF(Table134[[#This Row],[Total]]&lt;&gt;"",RANK(Table134[[#This Row],[Total]],Table134[Total]),"")</f>
        <v/>
      </c>
      <c r="M174" s="105" t="str">
        <f>IF(Table134[[#This Row],[Name]]&lt;&gt;"",Table134[[#This Row],[Name]],"")</f>
        <v/>
      </c>
      <c r="N174" s="85">
        <f>SUM(Table134[[#This Row],[BEE1]:[Column3]])-Table134[[#This Row],[Discard]]</f>
        <v>0</v>
      </c>
      <c r="O174" s="105">
        <f>RANK(Table134[[#This Row],[Total2]],Table134[Total2])</f>
        <v>68</v>
      </c>
    </row>
    <row r="175" spans="1:15">
      <c r="A175" s="85"/>
      <c r="B175" s="86"/>
      <c r="C175" s="86"/>
      <c r="D175" s="86"/>
      <c r="E175" s="86"/>
      <c r="F175" s="86"/>
      <c r="G175" s="86"/>
      <c r="H175" s="86"/>
      <c r="I175" s="86"/>
      <c r="J175" s="108">
        <f>IF(COUNT(Table134[[#This Row],[BEE1]:[Column4]])&gt;1,MIN(Table134[[#This Row],[BEE1]:[Column2]]),0)</f>
        <v>0</v>
      </c>
      <c r="K175" s="104" t="str">
        <f>IF(SUM(Table134[[#This Row],[BEE1]:[Column4]])-Table134[[#This Row],[Discard]]+Table134[[#This Row],[Discard]]/100000&gt;0,SUM(Table134[[#This Row],[BEE1]:[Column4]])-Table134[[#This Row],[Discard]],"")</f>
        <v/>
      </c>
      <c r="L175" s="86" t="str">
        <f>IF(Table134[[#This Row],[Total]]&lt;&gt;"",RANK(Table134[[#This Row],[Total]],Table134[Total]),"")</f>
        <v/>
      </c>
      <c r="M175" s="105" t="str">
        <f>IF(Table134[[#This Row],[Name]]&lt;&gt;"",Table134[[#This Row],[Name]],"")</f>
        <v/>
      </c>
      <c r="N175" s="85">
        <f>SUM(Table134[[#This Row],[BEE1]:[Column3]])-Table134[[#This Row],[Discard]]</f>
        <v>0</v>
      </c>
      <c r="O175" s="105">
        <f>RANK(Table134[[#This Row],[Total2]],Table134[Total2])</f>
        <v>68</v>
      </c>
    </row>
    <row r="176" spans="1:15">
      <c r="A176" s="85"/>
      <c r="B176" s="86"/>
      <c r="C176" s="86"/>
      <c r="D176" s="86"/>
      <c r="E176" s="86"/>
      <c r="F176" s="86"/>
      <c r="G176" s="86"/>
      <c r="H176" s="86"/>
      <c r="I176" s="86"/>
      <c r="J176" s="108">
        <f>IF(COUNT(Table134[[#This Row],[BEE1]:[Column4]])&gt;1,MIN(Table134[[#This Row],[BEE1]:[Column2]]),0)</f>
        <v>0</v>
      </c>
      <c r="K176" s="104" t="str">
        <f>IF(SUM(Table134[[#This Row],[BEE1]:[Column4]])-Table134[[#This Row],[Discard]]+Table134[[#This Row],[Discard]]/100000&gt;0,SUM(Table134[[#This Row],[BEE1]:[Column4]])-Table134[[#This Row],[Discard]],"")</f>
        <v/>
      </c>
      <c r="L176" s="86" t="str">
        <f>IF(Table134[[#This Row],[Total]]&lt;&gt;"",RANK(Table134[[#This Row],[Total]],Table134[Total]),"")</f>
        <v/>
      </c>
      <c r="M176" s="105" t="str">
        <f>IF(Table134[[#This Row],[Name]]&lt;&gt;"",Table134[[#This Row],[Name]],"")</f>
        <v/>
      </c>
      <c r="N176" s="85">
        <f>SUM(Table134[[#This Row],[BEE1]:[Column3]])-Table134[[#This Row],[Discard]]</f>
        <v>0</v>
      </c>
      <c r="O176" s="105">
        <f>RANK(Table134[[#This Row],[Total2]],Table134[Total2])</f>
        <v>68</v>
      </c>
    </row>
    <row r="177" spans="1:15">
      <c r="A177" s="85"/>
      <c r="B177" s="86"/>
      <c r="C177" s="86"/>
      <c r="D177" s="86"/>
      <c r="E177" s="86"/>
      <c r="F177" s="86"/>
      <c r="G177" s="86"/>
      <c r="H177" s="86"/>
      <c r="I177" s="86"/>
      <c r="J177" s="108">
        <f>IF(COUNT(Table134[[#This Row],[BEE1]:[Column4]])&gt;1,MIN(Table134[[#This Row],[BEE1]:[Column2]]),0)</f>
        <v>0</v>
      </c>
      <c r="K177" s="104" t="str">
        <f>IF(SUM(Table134[[#This Row],[BEE1]:[Column4]])-Table134[[#This Row],[Discard]]+Table134[[#This Row],[Discard]]/100000&gt;0,SUM(Table134[[#This Row],[BEE1]:[Column4]])-Table134[[#This Row],[Discard]],"")</f>
        <v/>
      </c>
      <c r="L177" s="86" t="str">
        <f>IF(Table134[[#This Row],[Total]]&lt;&gt;"",RANK(Table134[[#This Row],[Total]],Table134[Total]),"")</f>
        <v/>
      </c>
      <c r="M177" s="105" t="str">
        <f>IF(Table134[[#This Row],[Name]]&lt;&gt;"",Table134[[#This Row],[Name]],"")</f>
        <v/>
      </c>
      <c r="N177" s="85">
        <f>SUM(Table134[[#This Row],[BEE1]:[Column3]])-Table134[[#This Row],[Discard]]</f>
        <v>0</v>
      </c>
      <c r="O177" s="105">
        <f>RANK(Table134[[#This Row],[Total2]],Table134[Total2])</f>
        <v>68</v>
      </c>
    </row>
    <row r="178" spans="1:15">
      <c r="A178" s="85"/>
      <c r="B178" s="86"/>
      <c r="C178" s="86"/>
      <c r="D178" s="86"/>
      <c r="E178" s="86"/>
      <c r="F178" s="86"/>
      <c r="G178" s="86"/>
      <c r="H178" s="86"/>
      <c r="I178" s="86"/>
      <c r="J178" s="108">
        <f>IF(COUNT(Table134[[#This Row],[BEE1]:[Column4]])&gt;1,MIN(Table134[[#This Row],[BEE1]:[Column2]]),0)</f>
        <v>0</v>
      </c>
      <c r="K178" s="104" t="str">
        <f>IF(SUM(Table134[[#This Row],[BEE1]:[Column4]])-Table134[[#This Row],[Discard]]+Table134[[#This Row],[Discard]]/100000&gt;0,SUM(Table134[[#This Row],[BEE1]:[Column4]])-Table134[[#This Row],[Discard]],"")</f>
        <v/>
      </c>
      <c r="L178" s="86" t="str">
        <f>IF(Table134[[#This Row],[Total]]&lt;&gt;"",RANK(Table134[[#This Row],[Total]],Table134[Total]),"")</f>
        <v/>
      </c>
      <c r="M178" s="105" t="str">
        <f>IF(Table134[[#This Row],[Name]]&lt;&gt;"",Table134[[#This Row],[Name]],"")</f>
        <v/>
      </c>
      <c r="N178" s="85">
        <f>SUM(Table134[[#This Row],[BEE1]:[Column3]])-Table134[[#This Row],[Discard]]</f>
        <v>0</v>
      </c>
      <c r="O178" s="105">
        <f>RANK(Table134[[#This Row],[Total2]],Table134[Total2])</f>
        <v>68</v>
      </c>
    </row>
    <row r="179" spans="1:15">
      <c r="A179" s="85"/>
      <c r="B179" s="86"/>
      <c r="C179" s="86"/>
      <c r="D179" s="86"/>
      <c r="E179" s="86"/>
      <c r="F179" s="86"/>
      <c r="G179" s="86"/>
      <c r="H179" s="86"/>
      <c r="I179" s="86"/>
      <c r="J179" s="108">
        <f>IF(COUNT(Table134[[#This Row],[BEE1]:[Column4]])&gt;1,MIN(Table134[[#This Row],[BEE1]:[Column2]]),0)</f>
        <v>0</v>
      </c>
      <c r="K179" s="104" t="str">
        <f>IF(SUM(Table134[[#This Row],[BEE1]:[Column4]])-Table134[[#This Row],[Discard]]+Table134[[#This Row],[Discard]]/100000&gt;0,SUM(Table134[[#This Row],[BEE1]:[Column4]])-Table134[[#This Row],[Discard]],"")</f>
        <v/>
      </c>
      <c r="L179" s="86" t="str">
        <f>IF(Table134[[#This Row],[Total]]&lt;&gt;"",RANK(Table134[[#This Row],[Total]],Table134[Total]),"")</f>
        <v/>
      </c>
      <c r="M179" s="105" t="str">
        <f>IF(Table134[[#This Row],[Name]]&lt;&gt;"",Table134[[#This Row],[Name]],"")</f>
        <v/>
      </c>
      <c r="N179" s="85">
        <f>SUM(Table134[[#This Row],[BEE1]:[Column3]])-Table134[[#This Row],[Discard]]</f>
        <v>0</v>
      </c>
      <c r="O179" s="105">
        <f>RANK(Table134[[#This Row],[Total2]],Table134[Total2])</f>
        <v>68</v>
      </c>
    </row>
    <row r="180" spans="1:15">
      <c r="A180" s="85"/>
      <c r="B180" s="86"/>
      <c r="C180" s="86"/>
      <c r="D180" s="86"/>
      <c r="E180" s="86"/>
      <c r="F180" s="86"/>
      <c r="G180" s="86"/>
      <c r="H180" s="86"/>
      <c r="I180" s="86"/>
      <c r="J180" s="108">
        <f>IF(COUNT(Table134[[#This Row],[BEE1]:[Column4]])&gt;1,MIN(Table134[[#This Row],[BEE1]:[Column2]]),0)</f>
        <v>0</v>
      </c>
      <c r="K180" s="104" t="str">
        <f>IF(SUM(Table134[[#This Row],[BEE1]:[Column4]])-Table134[[#This Row],[Discard]]+Table134[[#This Row],[Discard]]/100000&gt;0,SUM(Table134[[#This Row],[BEE1]:[Column4]])-Table134[[#This Row],[Discard]],"")</f>
        <v/>
      </c>
      <c r="L180" s="86" t="str">
        <f>IF(Table134[[#This Row],[Total]]&lt;&gt;"",RANK(Table134[[#This Row],[Total]],Table134[Total]),"")</f>
        <v/>
      </c>
      <c r="M180" s="105" t="str">
        <f>IF(Table134[[#This Row],[Name]]&lt;&gt;"",Table134[[#This Row],[Name]],"")</f>
        <v/>
      </c>
      <c r="N180" s="85">
        <f>SUM(Table134[[#This Row],[BEE1]:[Column3]])-Table134[[#This Row],[Discard]]</f>
        <v>0</v>
      </c>
      <c r="O180" s="105">
        <f>RANK(Table134[[#This Row],[Total2]],Table134[Total2])</f>
        <v>68</v>
      </c>
    </row>
    <row r="181" spans="1:15">
      <c r="A181" s="85"/>
      <c r="B181" s="86"/>
      <c r="C181" s="86"/>
      <c r="D181" s="86"/>
      <c r="E181" s="86"/>
      <c r="F181" s="86"/>
      <c r="G181" s="86"/>
      <c r="H181" s="86"/>
      <c r="I181" s="86"/>
      <c r="J181" s="108">
        <f>IF(COUNT(Table134[[#This Row],[BEE1]:[Column4]])&gt;1,MIN(Table134[[#This Row],[BEE1]:[Column2]]),0)</f>
        <v>0</v>
      </c>
      <c r="K181" s="104" t="str">
        <f>IF(SUM(Table134[[#This Row],[BEE1]:[Column4]])-Table134[[#This Row],[Discard]]+Table134[[#This Row],[Discard]]/100000&gt;0,SUM(Table134[[#This Row],[BEE1]:[Column4]])-Table134[[#This Row],[Discard]],"")</f>
        <v/>
      </c>
      <c r="L181" s="86" t="str">
        <f>IF(Table134[[#This Row],[Total]]&lt;&gt;"",RANK(Table134[[#This Row],[Total]],Table134[Total]),"")</f>
        <v/>
      </c>
      <c r="M181" s="105" t="str">
        <f>IF(Table134[[#This Row],[Name]]&lt;&gt;"",Table134[[#This Row],[Name]],"")</f>
        <v/>
      </c>
      <c r="N181" s="85">
        <f>SUM(Table134[[#This Row],[BEE1]:[Column3]])-Table134[[#This Row],[Discard]]</f>
        <v>0</v>
      </c>
      <c r="O181" s="105">
        <f>RANK(Table134[[#This Row],[Total2]],Table134[Total2])</f>
        <v>68</v>
      </c>
    </row>
    <row r="182" spans="1:15">
      <c r="A182" s="85"/>
      <c r="B182" s="86"/>
      <c r="C182" s="86"/>
      <c r="D182" s="86"/>
      <c r="E182" s="86"/>
      <c r="F182" s="86"/>
      <c r="G182" s="86"/>
      <c r="H182" s="86"/>
      <c r="I182" s="86"/>
      <c r="J182" s="108">
        <f>IF(COUNT(Table134[[#This Row],[BEE1]:[Column4]])&gt;1,MIN(Table134[[#This Row],[BEE1]:[Column2]]),0)</f>
        <v>0</v>
      </c>
      <c r="K182" s="104" t="str">
        <f>IF(SUM(Table134[[#This Row],[BEE1]:[Column4]])-Table134[[#This Row],[Discard]]+Table134[[#This Row],[Discard]]/100000&gt;0,SUM(Table134[[#This Row],[BEE1]:[Column4]])-Table134[[#This Row],[Discard]],"")</f>
        <v/>
      </c>
      <c r="L182" s="86" t="str">
        <f>IF(Table134[[#This Row],[Total]]&lt;&gt;"",RANK(Table134[[#This Row],[Total]],Table134[Total]),"")</f>
        <v/>
      </c>
      <c r="M182" s="105" t="str">
        <f>IF(Table134[[#This Row],[Name]]&lt;&gt;"",Table134[[#This Row],[Name]],"")</f>
        <v/>
      </c>
      <c r="N182" s="85">
        <f>SUM(Table134[[#This Row],[BEE1]:[Column3]])-Table134[[#This Row],[Discard]]</f>
        <v>0</v>
      </c>
      <c r="O182" s="105">
        <f>RANK(Table134[[#This Row],[Total2]],Table134[Total2])</f>
        <v>68</v>
      </c>
    </row>
    <row r="183" spans="1:15">
      <c r="A183" s="85"/>
      <c r="B183" s="86"/>
      <c r="C183" s="86"/>
      <c r="D183" s="86"/>
      <c r="E183" s="86"/>
      <c r="F183" s="86"/>
      <c r="G183" s="86"/>
      <c r="H183" s="86"/>
      <c r="I183" s="86"/>
      <c r="J183" s="108">
        <f>IF(COUNT(Table134[[#This Row],[BEE1]:[Column4]])&gt;1,MIN(Table134[[#This Row],[BEE1]:[Column2]]),0)</f>
        <v>0</v>
      </c>
      <c r="K183" s="104" t="str">
        <f>IF(SUM(Table134[[#This Row],[BEE1]:[Column4]])-Table134[[#This Row],[Discard]]+Table134[[#This Row],[Discard]]/100000&gt;0,SUM(Table134[[#This Row],[BEE1]:[Column4]])-Table134[[#This Row],[Discard]],"")</f>
        <v/>
      </c>
      <c r="L183" s="86" t="str">
        <f>IF(Table134[[#This Row],[Total]]&lt;&gt;"",RANK(Table134[[#This Row],[Total]],Table134[Total]),"")</f>
        <v/>
      </c>
      <c r="M183" s="105" t="str">
        <f>IF(Table134[[#This Row],[Name]]&lt;&gt;"",Table134[[#This Row],[Name]],"")</f>
        <v/>
      </c>
      <c r="N183" s="85">
        <f>SUM(Table134[[#This Row],[BEE1]:[Column3]])-Table134[[#This Row],[Discard]]</f>
        <v>0</v>
      </c>
      <c r="O183" s="105">
        <f>RANK(Table134[[#This Row],[Total2]],Table134[Total2])</f>
        <v>68</v>
      </c>
    </row>
    <row r="184" spans="1:15">
      <c r="A184" s="85"/>
      <c r="B184" s="86"/>
      <c r="C184" s="86"/>
      <c r="D184" s="86"/>
      <c r="E184" s="86"/>
      <c r="F184" s="86"/>
      <c r="G184" s="86"/>
      <c r="H184" s="86"/>
      <c r="I184" s="86"/>
      <c r="J184" s="108">
        <f>IF(COUNT(Table134[[#This Row],[BEE1]:[Column4]])&gt;1,MIN(Table134[[#This Row],[BEE1]:[Column2]]),0)</f>
        <v>0</v>
      </c>
      <c r="K184" s="104" t="str">
        <f>IF(SUM(Table134[[#This Row],[BEE1]:[Column4]])-Table134[[#This Row],[Discard]]+Table134[[#This Row],[Discard]]/100000&gt;0,SUM(Table134[[#This Row],[BEE1]:[Column4]])-Table134[[#This Row],[Discard]],"")</f>
        <v/>
      </c>
      <c r="L184" s="86" t="str">
        <f>IF(Table134[[#This Row],[Total]]&lt;&gt;"",RANK(Table134[[#This Row],[Total]],Table134[Total]),"")</f>
        <v/>
      </c>
      <c r="M184" s="105" t="str">
        <f>IF(Table134[[#This Row],[Name]]&lt;&gt;"",Table134[[#This Row],[Name]],"")</f>
        <v/>
      </c>
      <c r="N184" s="85">
        <f>SUM(Table134[[#This Row],[BEE1]:[Column3]])-Table134[[#This Row],[Discard]]</f>
        <v>0</v>
      </c>
      <c r="O184" s="105">
        <f>RANK(Table134[[#This Row],[Total2]],Table134[Total2])</f>
        <v>68</v>
      </c>
    </row>
    <row r="185" spans="1:15">
      <c r="A185" s="85"/>
      <c r="B185" s="86"/>
      <c r="C185" s="86"/>
      <c r="D185" s="86"/>
      <c r="E185" s="86"/>
      <c r="F185" s="86"/>
      <c r="G185" s="86"/>
      <c r="H185" s="86"/>
      <c r="I185" s="86"/>
      <c r="J185" s="108">
        <f>IF(COUNT(Table134[[#This Row],[BEE1]:[Column4]])&gt;1,MIN(Table134[[#This Row],[BEE1]:[Column2]]),0)</f>
        <v>0</v>
      </c>
      <c r="K185" s="104" t="str">
        <f>IF(SUM(Table134[[#This Row],[BEE1]:[Column4]])-Table134[[#This Row],[Discard]]+Table134[[#This Row],[Discard]]/100000&gt;0,SUM(Table134[[#This Row],[BEE1]:[Column4]])-Table134[[#This Row],[Discard]],"")</f>
        <v/>
      </c>
      <c r="L185" s="86" t="str">
        <f>IF(Table134[[#This Row],[Total]]&lt;&gt;"",RANK(Table134[[#This Row],[Total]],Table134[Total]),"")</f>
        <v/>
      </c>
      <c r="M185" s="105" t="str">
        <f>IF(Table134[[#This Row],[Name]]&lt;&gt;"",Table134[[#This Row],[Name]],"")</f>
        <v/>
      </c>
      <c r="N185" s="85">
        <f>SUM(Table134[[#This Row],[BEE1]:[Column3]])-Table134[[#This Row],[Discard]]</f>
        <v>0</v>
      </c>
      <c r="O185" s="105">
        <f>RANK(Table134[[#This Row],[Total2]],Table134[Total2])</f>
        <v>68</v>
      </c>
    </row>
    <row r="186" spans="1:15">
      <c r="A186" s="85"/>
      <c r="B186" s="86"/>
      <c r="C186" s="86"/>
      <c r="D186" s="86"/>
      <c r="E186" s="86"/>
      <c r="F186" s="86"/>
      <c r="G186" s="86"/>
      <c r="H186" s="86"/>
      <c r="I186" s="86"/>
      <c r="J186" s="108">
        <f>IF(COUNT(Table134[[#This Row],[BEE1]:[Column4]])&gt;1,MIN(Table134[[#This Row],[BEE1]:[Column2]]),0)</f>
        <v>0</v>
      </c>
      <c r="K186" s="104" t="str">
        <f>IF(SUM(Table134[[#This Row],[BEE1]:[Column4]])-Table134[[#This Row],[Discard]]+Table134[[#This Row],[Discard]]/100000&gt;0,SUM(Table134[[#This Row],[BEE1]:[Column4]])-Table134[[#This Row],[Discard]],"")</f>
        <v/>
      </c>
      <c r="L186" s="86" t="str">
        <f>IF(Table134[[#This Row],[Total]]&lt;&gt;"",RANK(Table134[[#This Row],[Total]],Table134[Total]),"")</f>
        <v/>
      </c>
      <c r="M186" s="105" t="str">
        <f>IF(Table134[[#This Row],[Name]]&lt;&gt;"",Table134[[#This Row],[Name]],"")</f>
        <v/>
      </c>
      <c r="N186" s="85">
        <f>SUM(Table134[[#This Row],[BEE1]:[Column3]])-Table134[[#This Row],[Discard]]</f>
        <v>0</v>
      </c>
      <c r="O186" s="105">
        <f>RANK(Table134[[#This Row],[Total2]],Table134[Total2])</f>
        <v>68</v>
      </c>
    </row>
    <row r="187" spans="1:15">
      <c r="A187" s="85"/>
      <c r="B187" s="86"/>
      <c r="C187" s="86"/>
      <c r="D187" s="86"/>
      <c r="E187" s="86"/>
      <c r="F187" s="86"/>
      <c r="G187" s="86"/>
      <c r="H187" s="86"/>
      <c r="I187" s="86"/>
      <c r="J187" s="108">
        <f>IF(COUNT(Table134[[#This Row],[BEE1]:[Column4]])&gt;1,MIN(Table134[[#This Row],[BEE1]:[Column2]]),0)</f>
        <v>0</v>
      </c>
      <c r="K187" s="104" t="str">
        <f>IF(SUM(Table134[[#This Row],[BEE1]:[Column4]])-Table134[[#This Row],[Discard]]+Table134[[#This Row],[Discard]]/100000&gt;0,SUM(Table134[[#This Row],[BEE1]:[Column4]])-Table134[[#This Row],[Discard]],"")</f>
        <v/>
      </c>
      <c r="L187" s="86" t="str">
        <f>IF(Table134[[#This Row],[Total]]&lt;&gt;"",RANK(Table134[[#This Row],[Total]],Table134[Total]),"")</f>
        <v/>
      </c>
      <c r="M187" s="105" t="str">
        <f>IF(Table134[[#This Row],[Name]]&lt;&gt;"",Table134[[#This Row],[Name]],"")</f>
        <v/>
      </c>
      <c r="N187" s="85">
        <f>SUM(Table134[[#This Row],[BEE1]:[Column3]])-Table134[[#This Row],[Discard]]</f>
        <v>0</v>
      </c>
      <c r="O187" s="105">
        <f>RANK(Table134[[#This Row],[Total2]],Table134[Total2])</f>
        <v>68</v>
      </c>
    </row>
    <row r="188" spans="1:15">
      <c r="A188" s="85"/>
      <c r="B188" s="86"/>
      <c r="C188" s="86"/>
      <c r="D188" s="86"/>
      <c r="E188" s="86"/>
      <c r="F188" s="86"/>
      <c r="G188" s="86"/>
      <c r="H188" s="86"/>
      <c r="I188" s="86"/>
      <c r="J188" s="108">
        <f>IF(COUNT(Table134[[#This Row],[BEE1]:[Column4]])&gt;1,MIN(Table134[[#This Row],[BEE1]:[Column2]]),0)</f>
        <v>0</v>
      </c>
      <c r="K188" s="104" t="str">
        <f>IF(SUM(Table134[[#This Row],[BEE1]:[Column4]])-Table134[[#This Row],[Discard]]+Table134[[#This Row],[Discard]]/100000&gt;0,SUM(Table134[[#This Row],[BEE1]:[Column4]])-Table134[[#This Row],[Discard]],"")</f>
        <v/>
      </c>
      <c r="L188" s="86" t="str">
        <f>IF(Table134[[#This Row],[Total]]&lt;&gt;"",RANK(Table134[[#This Row],[Total]],Table134[Total]),"")</f>
        <v/>
      </c>
      <c r="M188" s="105" t="str">
        <f>IF(Table134[[#This Row],[Name]]&lt;&gt;"",Table134[[#This Row],[Name]],"")</f>
        <v/>
      </c>
      <c r="N188" s="85">
        <f>SUM(Table134[[#This Row],[BEE1]:[Column3]])-Table134[[#This Row],[Discard]]</f>
        <v>0</v>
      </c>
      <c r="O188" s="105">
        <f>RANK(Table134[[#This Row],[Total2]],Table134[Total2])</f>
        <v>68</v>
      </c>
    </row>
    <row r="189" spans="1:15">
      <c r="A189" s="85"/>
      <c r="B189" s="86"/>
      <c r="C189" s="86"/>
      <c r="D189" s="86"/>
      <c r="E189" s="86"/>
      <c r="F189" s="86"/>
      <c r="G189" s="86"/>
      <c r="H189" s="86"/>
      <c r="I189" s="86"/>
      <c r="J189" s="108">
        <f>IF(COUNT(Table134[[#This Row],[BEE1]:[Column4]])&gt;1,MIN(Table134[[#This Row],[BEE1]:[Column2]]),0)</f>
        <v>0</v>
      </c>
      <c r="K189" s="104" t="str">
        <f>IF(SUM(Table134[[#This Row],[BEE1]:[Column4]])-Table134[[#This Row],[Discard]]+Table134[[#This Row],[Discard]]/100000&gt;0,SUM(Table134[[#This Row],[BEE1]:[Column4]])-Table134[[#This Row],[Discard]],"")</f>
        <v/>
      </c>
      <c r="L189" s="86" t="str">
        <f>IF(Table134[[#This Row],[Total]]&lt;&gt;"",RANK(Table134[[#This Row],[Total]],Table134[Total]),"")</f>
        <v/>
      </c>
      <c r="M189" s="105" t="str">
        <f>IF(Table134[[#This Row],[Name]]&lt;&gt;"",Table134[[#This Row],[Name]],"")</f>
        <v/>
      </c>
      <c r="N189" s="85">
        <f>SUM(Table134[[#This Row],[BEE1]:[Column3]])-Table134[[#This Row],[Discard]]</f>
        <v>0</v>
      </c>
      <c r="O189" s="105">
        <f>RANK(Table134[[#This Row],[Total2]],Table134[Total2])</f>
        <v>68</v>
      </c>
    </row>
    <row r="190" spans="1:15">
      <c r="A190" s="85"/>
      <c r="B190" s="86"/>
      <c r="C190" s="86"/>
      <c r="D190" s="86"/>
      <c r="E190" s="86"/>
      <c r="F190" s="86"/>
      <c r="G190" s="86"/>
      <c r="H190" s="86"/>
      <c r="I190" s="86"/>
      <c r="J190" s="108">
        <f>IF(COUNT(Table134[[#This Row],[BEE1]:[Column4]])&gt;1,MIN(Table134[[#This Row],[BEE1]:[Column2]]),0)</f>
        <v>0</v>
      </c>
      <c r="K190" s="104" t="str">
        <f>IF(SUM(Table134[[#This Row],[BEE1]:[Column4]])-Table134[[#This Row],[Discard]]+Table134[[#This Row],[Discard]]/100000&gt;0,SUM(Table134[[#This Row],[BEE1]:[Column4]])-Table134[[#This Row],[Discard]],"")</f>
        <v/>
      </c>
      <c r="L190" s="86" t="str">
        <f>IF(Table134[[#This Row],[Total]]&lt;&gt;"",RANK(Table134[[#This Row],[Total]],Table134[Total]),"")</f>
        <v/>
      </c>
      <c r="M190" s="105" t="str">
        <f>IF(Table134[[#This Row],[Name]]&lt;&gt;"",Table134[[#This Row],[Name]],"")</f>
        <v/>
      </c>
      <c r="N190" s="85">
        <f>SUM(Table134[[#This Row],[BEE1]:[Column3]])-Table134[[#This Row],[Discard]]</f>
        <v>0</v>
      </c>
      <c r="O190" s="105">
        <f>RANK(Table134[[#This Row],[Total2]],Table134[Total2])</f>
        <v>68</v>
      </c>
    </row>
    <row r="191" spans="1:15">
      <c r="A191" s="85"/>
      <c r="B191" s="86"/>
      <c r="C191" s="86"/>
      <c r="D191" s="86"/>
      <c r="E191" s="86"/>
      <c r="F191" s="86"/>
      <c r="G191" s="86"/>
      <c r="H191" s="86"/>
      <c r="I191" s="86"/>
      <c r="J191" s="108">
        <f>IF(COUNT(Table134[[#This Row],[BEE1]:[Column4]])&gt;1,MIN(Table134[[#This Row],[BEE1]:[Column2]]),0)</f>
        <v>0</v>
      </c>
      <c r="K191" s="104" t="str">
        <f>IF(SUM(Table134[[#This Row],[BEE1]:[Column4]])-Table134[[#This Row],[Discard]]+Table134[[#This Row],[Discard]]/100000&gt;0,SUM(Table134[[#This Row],[BEE1]:[Column4]])-Table134[[#This Row],[Discard]],"")</f>
        <v/>
      </c>
      <c r="L191" s="86" t="str">
        <f>IF(Table134[[#This Row],[Total]]&lt;&gt;"",RANK(Table134[[#This Row],[Total]],Table134[Total]),"")</f>
        <v/>
      </c>
      <c r="M191" s="105" t="str">
        <f>IF(Table134[[#This Row],[Name]]&lt;&gt;"",Table134[[#This Row],[Name]],"")</f>
        <v/>
      </c>
      <c r="N191" s="85">
        <f>SUM(Table134[[#This Row],[BEE1]:[Column3]])-Table134[[#This Row],[Discard]]</f>
        <v>0</v>
      </c>
      <c r="O191" s="105">
        <f>RANK(Table134[[#This Row],[Total2]],Table134[Total2])</f>
        <v>68</v>
      </c>
    </row>
    <row r="192" spans="1:15">
      <c r="A192" s="85"/>
      <c r="B192" s="86"/>
      <c r="C192" s="86"/>
      <c r="D192" s="86"/>
      <c r="E192" s="86"/>
      <c r="F192" s="86"/>
      <c r="G192" s="86"/>
      <c r="H192" s="86"/>
      <c r="I192" s="86"/>
      <c r="J192" s="108">
        <f>IF(COUNT(Table134[[#This Row],[BEE1]:[Column4]])&gt;1,MIN(Table134[[#This Row],[BEE1]:[Column2]]),0)</f>
        <v>0</v>
      </c>
      <c r="K192" s="104" t="str">
        <f>IF(SUM(Table134[[#This Row],[BEE1]:[Column4]])-Table134[[#This Row],[Discard]]+Table134[[#This Row],[Discard]]/100000&gt;0,SUM(Table134[[#This Row],[BEE1]:[Column4]])-Table134[[#This Row],[Discard]],"")</f>
        <v/>
      </c>
      <c r="L192" s="86" t="str">
        <f>IF(Table134[[#This Row],[Total]]&lt;&gt;"",RANK(Table134[[#This Row],[Total]],Table134[Total]),"")</f>
        <v/>
      </c>
      <c r="M192" s="105" t="str">
        <f>IF(Table134[[#This Row],[Name]]&lt;&gt;"",Table134[[#This Row],[Name]],"")</f>
        <v/>
      </c>
      <c r="N192" s="85">
        <f>SUM(Table134[[#This Row],[BEE1]:[Column3]])-Table134[[#This Row],[Discard]]</f>
        <v>0</v>
      </c>
      <c r="O192" s="105">
        <f>RANK(Table134[[#This Row],[Total2]],Table134[Total2])</f>
        <v>68</v>
      </c>
    </row>
    <row r="193" spans="1:15">
      <c r="A193" s="85"/>
      <c r="B193" s="86"/>
      <c r="C193" s="86"/>
      <c r="D193" s="86"/>
      <c r="E193" s="86"/>
      <c r="F193" s="86"/>
      <c r="G193" s="86"/>
      <c r="H193" s="86"/>
      <c r="I193" s="86"/>
      <c r="J193" s="108">
        <f>IF(COUNT(Table134[[#This Row],[BEE1]:[Column4]])&gt;1,MIN(Table134[[#This Row],[BEE1]:[Column2]]),0)</f>
        <v>0</v>
      </c>
      <c r="K193" s="104" t="str">
        <f>IF(SUM(Table134[[#This Row],[BEE1]:[Column4]])-Table134[[#This Row],[Discard]]+Table134[[#This Row],[Discard]]/100000&gt;0,SUM(Table134[[#This Row],[BEE1]:[Column4]])-Table134[[#This Row],[Discard]],"")</f>
        <v/>
      </c>
      <c r="L193" s="86" t="str">
        <f>IF(Table134[[#This Row],[Total]]&lt;&gt;"",RANK(Table134[[#This Row],[Total]],Table134[Total]),"")</f>
        <v/>
      </c>
      <c r="M193" s="105" t="str">
        <f>IF(Table134[[#This Row],[Name]]&lt;&gt;"",Table134[[#This Row],[Name]],"")</f>
        <v/>
      </c>
      <c r="N193" s="85">
        <f>SUM(Table134[[#This Row],[BEE1]:[Column3]])-Table134[[#This Row],[Discard]]</f>
        <v>0</v>
      </c>
      <c r="O193" s="105">
        <f>RANK(Table134[[#This Row],[Total2]],Table134[Total2])</f>
        <v>68</v>
      </c>
    </row>
    <row r="194" spans="1:15">
      <c r="A194" s="85"/>
      <c r="B194" s="86"/>
      <c r="C194" s="86"/>
      <c r="D194" s="86"/>
      <c r="E194" s="86"/>
      <c r="F194" s="86"/>
      <c r="G194" s="86"/>
      <c r="H194" s="86"/>
      <c r="I194" s="86"/>
      <c r="J194" s="108">
        <f>IF(COUNT(Table134[[#This Row],[BEE1]:[Column4]])&gt;1,MIN(Table134[[#This Row],[BEE1]:[Column2]]),0)</f>
        <v>0</v>
      </c>
      <c r="K194" s="104" t="str">
        <f>IF(SUM(Table134[[#This Row],[BEE1]:[Column4]])-Table134[[#This Row],[Discard]]+Table134[[#This Row],[Discard]]/100000&gt;0,SUM(Table134[[#This Row],[BEE1]:[Column4]])-Table134[[#This Row],[Discard]],"")</f>
        <v/>
      </c>
      <c r="L194" s="86" t="str">
        <f>IF(Table134[[#This Row],[Total]]&lt;&gt;"",RANK(Table134[[#This Row],[Total]],Table134[Total]),"")</f>
        <v/>
      </c>
      <c r="M194" s="105" t="str">
        <f>IF(Table134[[#This Row],[Name]]&lt;&gt;"",Table134[[#This Row],[Name]],"")</f>
        <v/>
      </c>
      <c r="N194" s="85">
        <f>SUM(Table134[[#This Row],[BEE1]:[Column3]])-Table134[[#This Row],[Discard]]</f>
        <v>0</v>
      </c>
      <c r="O194" s="105">
        <f>RANK(Table134[[#This Row],[Total2]],Table134[Total2])</f>
        <v>68</v>
      </c>
    </row>
    <row r="195" spans="1:15">
      <c r="A195" s="85"/>
      <c r="B195" s="86"/>
      <c r="C195" s="86"/>
      <c r="D195" s="86"/>
      <c r="E195" s="86"/>
      <c r="F195" s="86"/>
      <c r="G195" s="86"/>
      <c r="H195" s="86"/>
      <c r="I195" s="86"/>
      <c r="J195" s="108">
        <f>IF(COUNT(Table134[[#This Row],[BEE1]:[Column4]])&gt;1,MIN(Table134[[#This Row],[BEE1]:[Column2]]),0)</f>
        <v>0</v>
      </c>
      <c r="K195" s="104" t="str">
        <f>IF(SUM(Table134[[#This Row],[BEE1]:[Column4]])-Table134[[#This Row],[Discard]]+Table134[[#This Row],[Discard]]/100000&gt;0,SUM(Table134[[#This Row],[BEE1]:[Column4]])-Table134[[#This Row],[Discard]],"")</f>
        <v/>
      </c>
      <c r="L195" s="86" t="str">
        <f>IF(Table134[[#This Row],[Total]]&lt;&gt;"",RANK(Table134[[#This Row],[Total]],Table134[Total]),"")</f>
        <v/>
      </c>
      <c r="M195" s="105" t="str">
        <f>IF(Table134[[#This Row],[Name]]&lt;&gt;"",Table134[[#This Row],[Name]],"")</f>
        <v/>
      </c>
      <c r="N195" s="85">
        <f>SUM(Table134[[#This Row],[BEE1]:[Column3]])-Table134[[#This Row],[Discard]]</f>
        <v>0</v>
      </c>
      <c r="O195" s="105">
        <f>RANK(Table134[[#This Row],[Total2]],Table134[Total2])</f>
        <v>68</v>
      </c>
    </row>
    <row r="196" spans="1:15">
      <c r="A196" s="85"/>
      <c r="B196" s="86"/>
      <c r="C196" s="86"/>
      <c r="D196" s="86"/>
      <c r="E196" s="86"/>
      <c r="F196" s="86"/>
      <c r="G196" s="86"/>
      <c r="H196" s="86"/>
      <c r="I196" s="86"/>
      <c r="J196" s="108">
        <f>IF(COUNT(Table134[[#This Row],[BEE1]:[Column4]])&gt;1,MIN(Table134[[#This Row],[BEE1]:[Column2]]),0)</f>
        <v>0</v>
      </c>
      <c r="K196" s="104" t="str">
        <f>IF(SUM(Table134[[#This Row],[BEE1]:[Column4]])-Table134[[#This Row],[Discard]]+Table134[[#This Row],[Discard]]/100000&gt;0,SUM(Table134[[#This Row],[BEE1]:[Column4]])-Table134[[#This Row],[Discard]],"")</f>
        <v/>
      </c>
      <c r="L196" s="86" t="str">
        <f>IF(Table134[[#This Row],[Total]]&lt;&gt;"",RANK(Table134[[#This Row],[Total]],Table134[Total]),"")</f>
        <v/>
      </c>
      <c r="M196" s="105" t="str">
        <f>IF(Table134[[#This Row],[Name]]&lt;&gt;"",Table134[[#This Row],[Name]],"")</f>
        <v/>
      </c>
      <c r="N196" s="85">
        <f>SUM(Table134[[#This Row],[BEE1]:[Column3]])-Table134[[#This Row],[Discard]]</f>
        <v>0</v>
      </c>
      <c r="O196" s="105">
        <f>RANK(Table134[[#This Row],[Total2]],Table134[Total2])</f>
        <v>68</v>
      </c>
    </row>
    <row r="197" spans="1:15">
      <c r="A197" s="85"/>
      <c r="B197" s="86"/>
      <c r="C197" s="86"/>
      <c r="D197" s="86"/>
      <c r="E197" s="86"/>
      <c r="F197" s="86"/>
      <c r="G197" s="86"/>
      <c r="H197" s="86"/>
      <c r="I197" s="86"/>
      <c r="J197" s="108">
        <f>IF(COUNT(Table134[[#This Row],[BEE1]:[Column4]])&gt;1,MIN(Table134[[#This Row],[BEE1]:[Column2]]),0)</f>
        <v>0</v>
      </c>
      <c r="K197" s="104" t="str">
        <f>IF(SUM(Table134[[#This Row],[BEE1]:[Column4]])-Table134[[#This Row],[Discard]]+Table134[[#This Row],[Discard]]/100000&gt;0,SUM(Table134[[#This Row],[BEE1]:[Column4]])-Table134[[#This Row],[Discard]],"")</f>
        <v/>
      </c>
      <c r="L197" s="86" t="str">
        <f>IF(Table134[[#This Row],[Total]]&lt;&gt;"",RANK(Table134[[#This Row],[Total]],Table134[Total]),"")</f>
        <v/>
      </c>
      <c r="M197" s="105" t="str">
        <f>IF(Table134[[#This Row],[Name]]&lt;&gt;"",Table134[[#This Row],[Name]],"")</f>
        <v/>
      </c>
      <c r="N197" s="85">
        <f>SUM(Table134[[#This Row],[BEE1]:[Column3]])-Table134[[#This Row],[Discard]]</f>
        <v>0</v>
      </c>
      <c r="O197" s="105">
        <f>RANK(Table134[[#This Row],[Total2]],Table134[Total2])</f>
        <v>68</v>
      </c>
    </row>
    <row r="198" spans="1:15">
      <c r="A198" s="85"/>
      <c r="B198" s="86"/>
      <c r="C198" s="86"/>
      <c r="D198" s="86"/>
      <c r="E198" s="86"/>
      <c r="F198" s="86"/>
      <c r="G198" s="86"/>
      <c r="H198" s="86"/>
      <c r="I198" s="86"/>
      <c r="J198" s="108">
        <f>IF(COUNT(Table134[[#This Row],[BEE1]:[Column4]])&gt;1,MIN(Table134[[#This Row],[BEE1]:[Column2]]),0)</f>
        <v>0</v>
      </c>
      <c r="K198" s="104" t="str">
        <f>IF(SUM(Table134[[#This Row],[BEE1]:[Column4]])-Table134[[#This Row],[Discard]]+Table134[[#This Row],[Discard]]/100000&gt;0,SUM(Table134[[#This Row],[BEE1]:[Column4]])-Table134[[#This Row],[Discard]],"")</f>
        <v/>
      </c>
      <c r="L198" s="86" t="str">
        <f>IF(Table134[[#This Row],[Total]]&lt;&gt;"",RANK(Table134[[#This Row],[Total]],Table134[Total]),"")</f>
        <v/>
      </c>
      <c r="M198" s="105" t="str">
        <f>IF(Table134[[#This Row],[Name]]&lt;&gt;"",Table134[[#This Row],[Name]],"")</f>
        <v/>
      </c>
      <c r="N198" s="85">
        <f>SUM(Table134[[#This Row],[BEE1]:[Column3]])-Table134[[#This Row],[Discard]]</f>
        <v>0</v>
      </c>
      <c r="O198" s="105">
        <f>RANK(Table134[[#This Row],[Total2]],Table134[Total2])</f>
        <v>68</v>
      </c>
    </row>
    <row r="199" spans="1:15">
      <c r="A199" s="85"/>
      <c r="B199" s="86"/>
      <c r="C199" s="86"/>
      <c r="D199" s="86"/>
      <c r="E199" s="86"/>
      <c r="F199" s="86"/>
      <c r="G199" s="86"/>
      <c r="H199" s="86"/>
      <c r="I199" s="86"/>
      <c r="J199" s="108">
        <f>IF(COUNT(Table134[[#This Row],[BEE1]:[Column4]])&gt;1,MIN(Table134[[#This Row],[BEE1]:[Column2]]),0)</f>
        <v>0</v>
      </c>
      <c r="K199" s="104" t="str">
        <f>IF(SUM(Table134[[#This Row],[BEE1]:[Column4]])-Table134[[#This Row],[Discard]]+Table134[[#This Row],[Discard]]/100000&gt;0,SUM(Table134[[#This Row],[BEE1]:[Column4]])-Table134[[#This Row],[Discard]],"")</f>
        <v/>
      </c>
      <c r="L199" s="86" t="str">
        <f>IF(Table134[[#This Row],[Total]]&lt;&gt;"",RANK(Table134[[#This Row],[Total]],Table134[Total]),"")</f>
        <v/>
      </c>
      <c r="M199" s="105" t="str">
        <f>IF(Table134[[#This Row],[Name]]&lt;&gt;"",Table134[[#This Row],[Name]],"")</f>
        <v/>
      </c>
      <c r="N199" s="85">
        <f>SUM(Table134[[#This Row],[BEE1]:[Column3]])-Table134[[#This Row],[Discard]]</f>
        <v>0</v>
      </c>
      <c r="O199" s="105">
        <f>RANK(Table134[[#This Row],[Total2]],Table134[Total2])</f>
        <v>68</v>
      </c>
    </row>
    <row r="200" spans="1:15">
      <c r="A200" s="85"/>
      <c r="B200" s="86"/>
      <c r="C200" s="86"/>
      <c r="D200" s="86"/>
      <c r="E200" s="86"/>
      <c r="F200" s="86"/>
      <c r="G200" s="86"/>
      <c r="H200" s="86"/>
      <c r="I200" s="86"/>
      <c r="J200" s="108">
        <f>IF(COUNT(Table134[[#This Row],[BEE1]:[Column4]])&gt;1,MIN(Table134[[#This Row],[BEE1]:[Column2]]),0)</f>
        <v>0</v>
      </c>
      <c r="K200" s="104" t="str">
        <f>IF(SUM(Table134[[#This Row],[BEE1]:[Column4]])-Table134[[#This Row],[Discard]]+Table134[[#This Row],[Discard]]/100000&gt;0,SUM(Table134[[#This Row],[BEE1]:[Column4]])-Table134[[#This Row],[Discard]],"")</f>
        <v/>
      </c>
      <c r="L200" s="86" t="str">
        <f>IF(Table134[[#This Row],[Total]]&lt;&gt;"",RANK(Table134[[#This Row],[Total]],Table134[Total]),"")</f>
        <v/>
      </c>
      <c r="M200" s="105" t="str">
        <f>IF(Table134[[#This Row],[Name]]&lt;&gt;"",Table134[[#This Row],[Name]],"")</f>
        <v/>
      </c>
      <c r="N200" s="85">
        <f>SUM(Table134[[#This Row],[BEE1]:[Column3]])-Table134[[#This Row],[Discard]]</f>
        <v>0</v>
      </c>
      <c r="O200" s="105">
        <f>RANK(Table134[[#This Row],[Total2]],Table134[Total2])</f>
        <v>68</v>
      </c>
    </row>
    <row r="201" spans="1:15">
      <c r="A201" s="85"/>
      <c r="B201" s="86"/>
      <c r="C201" s="86"/>
      <c r="D201" s="86"/>
      <c r="E201" s="86"/>
      <c r="F201" s="86"/>
      <c r="G201" s="86"/>
      <c r="H201" s="86"/>
      <c r="I201" s="86"/>
      <c r="J201" s="108">
        <f>IF(COUNT(Table134[[#This Row],[BEE1]:[Column4]])&gt;1,MIN(Table134[[#This Row],[BEE1]:[Column2]]),0)</f>
        <v>0</v>
      </c>
      <c r="K201" s="104" t="str">
        <f>IF(SUM(Table134[[#This Row],[BEE1]:[Column4]])-Table134[[#This Row],[Discard]]+Table134[[#This Row],[Discard]]/100000&gt;0,SUM(Table134[[#This Row],[BEE1]:[Column4]])-Table134[[#This Row],[Discard]],"")</f>
        <v/>
      </c>
      <c r="L201" s="86" t="str">
        <f>IF(Table134[[#This Row],[Total]]&lt;&gt;"",RANK(Table134[[#This Row],[Total]],Table134[Total]),"")</f>
        <v/>
      </c>
      <c r="M201" s="105" t="str">
        <f>IF(Table134[[#This Row],[Name]]&lt;&gt;"",Table134[[#This Row],[Name]],"")</f>
        <v/>
      </c>
      <c r="N201" s="85">
        <f>SUM(Table134[[#This Row],[BEE1]:[Column3]])-Table134[[#This Row],[Discard]]</f>
        <v>0</v>
      </c>
      <c r="O201" s="105">
        <f>RANK(Table134[[#This Row],[Total2]],Table134[Total2])</f>
        <v>68</v>
      </c>
    </row>
    <row r="202" spans="1:15">
      <c r="A202" s="85"/>
      <c r="B202" s="86"/>
      <c r="C202" s="86"/>
      <c r="D202" s="86"/>
      <c r="E202" s="86"/>
      <c r="F202" s="86"/>
      <c r="G202" s="86"/>
      <c r="H202" s="86"/>
      <c r="I202" s="86"/>
      <c r="J202" s="108">
        <f>IF(COUNT(Table134[[#This Row],[BEE1]:[Column4]])&gt;1,MIN(Table134[[#This Row],[BEE1]:[Column2]]),0)</f>
        <v>0</v>
      </c>
      <c r="K202" s="104" t="str">
        <f>IF(SUM(Table134[[#This Row],[BEE1]:[Column4]])-Table134[[#This Row],[Discard]]+Table134[[#This Row],[Discard]]/100000&gt;0,SUM(Table134[[#This Row],[BEE1]:[Column4]])-Table134[[#This Row],[Discard]],"")</f>
        <v/>
      </c>
      <c r="L202" s="86" t="str">
        <f>IF(Table134[[#This Row],[Total]]&lt;&gt;"",RANK(Table134[[#This Row],[Total]],Table134[Total]),"")</f>
        <v/>
      </c>
      <c r="M202" s="105" t="str">
        <f>IF(Table134[[#This Row],[Name]]&lt;&gt;"",Table134[[#This Row],[Name]],"")</f>
        <v/>
      </c>
      <c r="N202" s="85">
        <f>SUM(Table134[[#This Row],[BEE1]:[Column3]])-Table134[[#This Row],[Discard]]</f>
        <v>0</v>
      </c>
      <c r="O202" s="105">
        <f>RANK(Table134[[#This Row],[Total2]],Table134[Total2])</f>
        <v>68</v>
      </c>
    </row>
    <row r="203" spans="1:15">
      <c r="A203" s="85"/>
      <c r="B203" s="86"/>
      <c r="C203" s="86"/>
      <c r="D203" s="86"/>
      <c r="E203" s="86"/>
      <c r="F203" s="86"/>
      <c r="G203" s="86"/>
      <c r="H203" s="86"/>
      <c r="I203" s="86"/>
      <c r="J203" s="108">
        <f>IF(COUNT(Table134[[#This Row],[BEE1]:[Column4]])&gt;1,MIN(Table134[[#This Row],[BEE1]:[Column2]]),0)</f>
        <v>0</v>
      </c>
      <c r="K203" s="104" t="str">
        <f>IF(SUM(Table134[[#This Row],[BEE1]:[Column4]])-Table134[[#This Row],[Discard]]+Table134[[#This Row],[Discard]]/100000&gt;0,SUM(Table134[[#This Row],[BEE1]:[Column4]])-Table134[[#This Row],[Discard]],"")</f>
        <v/>
      </c>
      <c r="L203" s="86" t="str">
        <f>IF(Table134[[#This Row],[Total]]&lt;&gt;"",RANK(Table134[[#This Row],[Total]],Table134[Total]),"")</f>
        <v/>
      </c>
      <c r="M203" s="105" t="str">
        <f>IF(Table134[[#This Row],[Name]]&lt;&gt;"",Table134[[#This Row],[Name]],"")</f>
        <v/>
      </c>
      <c r="N203" s="85">
        <f>SUM(Table134[[#This Row],[BEE1]:[Column3]])-Table134[[#This Row],[Discard]]</f>
        <v>0</v>
      </c>
      <c r="O203" s="105">
        <f>RANK(Table134[[#This Row],[Total2]],Table134[Total2])</f>
        <v>68</v>
      </c>
    </row>
    <row r="204" spans="1:15">
      <c r="A204" s="85"/>
      <c r="B204" s="86"/>
      <c r="C204" s="86"/>
      <c r="D204" s="86"/>
      <c r="E204" s="86"/>
      <c r="F204" s="86"/>
      <c r="G204" s="86"/>
      <c r="H204" s="86"/>
      <c r="I204" s="86"/>
      <c r="J204" s="108">
        <f>IF(COUNT(Table134[[#This Row],[BEE1]:[Column4]])&gt;1,MIN(Table134[[#This Row],[BEE1]:[Column2]]),0)</f>
        <v>0</v>
      </c>
      <c r="K204" s="104" t="str">
        <f>IF(SUM(Table134[[#This Row],[BEE1]:[Column4]])-Table134[[#This Row],[Discard]]+Table134[[#This Row],[Discard]]/100000&gt;0,SUM(Table134[[#This Row],[BEE1]:[Column4]])-Table134[[#This Row],[Discard]],"")</f>
        <v/>
      </c>
      <c r="L204" s="86" t="str">
        <f>IF(Table134[[#This Row],[Total]]&lt;&gt;"",RANK(Table134[[#This Row],[Total]],Table134[Total]),"")</f>
        <v/>
      </c>
      <c r="M204" s="105" t="str">
        <f>IF(Table134[[#This Row],[Name]]&lt;&gt;"",Table134[[#This Row],[Name]],"")</f>
        <v/>
      </c>
      <c r="N204" s="85">
        <f>SUM(Table134[[#This Row],[BEE1]:[Column3]])-Table134[[#This Row],[Discard]]</f>
        <v>0</v>
      </c>
      <c r="O204" s="105">
        <f>RANK(Table134[[#This Row],[Total2]],Table134[Total2])</f>
        <v>68</v>
      </c>
    </row>
    <row r="205" spans="1:15">
      <c r="A205" s="85"/>
      <c r="B205" s="86"/>
      <c r="C205" s="86"/>
      <c r="D205" s="86"/>
      <c r="E205" s="86"/>
      <c r="F205" s="86"/>
      <c r="G205" s="86"/>
      <c r="H205" s="86"/>
      <c r="I205" s="86"/>
      <c r="J205" s="108">
        <f>IF(COUNT(Table134[[#This Row],[BEE1]:[Column4]])&gt;1,MIN(Table134[[#This Row],[BEE1]:[Column2]]),0)</f>
        <v>0</v>
      </c>
      <c r="K205" s="104" t="str">
        <f>IF(SUM(Table134[[#This Row],[BEE1]:[Column4]])-Table134[[#This Row],[Discard]]+Table134[[#This Row],[Discard]]/100000&gt;0,SUM(Table134[[#This Row],[BEE1]:[Column4]])-Table134[[#This Row],[Discard]],"")</f>
        <v/>
      </c>
      <c r="L205" s="86" t="str">
        <f>IF(Table134[[#This Row],[Total]]&lt;&gt;"",RANK(Table134[[#This Row],[Total]],Table134[Total]),"")</f>
        <v/>
      </c>
      <c r="M205" s="105" t="str">
        <f>IF(Table134[[#This Row],[Name]]&lt;&gt;"",Table134[[#This Row],[Name]],"")</f>
        <v/>
      </c>
      <c r="N205" s="85">
        <f>SUM(Table134[[#This Row],[BEE1]:[Column3]])-Table134[[#This Row],[Discard]]</f>
        <v>0</v>
      </c>
      <c r="O205" s="105">
        <f>RANK(Table134[[#This Row],[Total2]],Table134[Total2])</f>
        <v>68</v>
      </c>
    </row>
    <row r="206" spans="1:15">
      <c r="A206" s="85"/>
      <c r="B206" s="86"/>
      <c r="C206" s="86"/>
      <c r="D206" s="86"/>
      <c r="E206" s="86"/>
      <c r="F206" s="86"/>
      <c r="G206" s="86"/>
      <c r="H206" s="86"/>
      <c r="I206" s="86"/>
      <c r="J206" s="108">
        <f>IF(COUNT(Table134[[#This Row],[BEE1]:[Column4]])&gt;1,MIN(Table134[[#This Row],[BEE1]:[Column2]]),0)</f>
        <v>0</v>
      </c>
      <c r="K206" s="104" t="str">
        <f>IF(SUM(Table134[[#This Row],[BEE1]:[Column4]])-Table134[[#This Row],[Discard]]+Table134[[#This Row],[Discard]]/100000&gt;0,SUM(Table134[[#This Row],[BEE1]:[Column4]])-Table134[[#This Row],[Discard]],"")</f>
        <v/>
      </c>
      <c r="L206" s="86" t="str">
        <f>IF(Table134[[#This Row],[Total]]&lt;&gt;"",RANK(Table134[[#This Row],[Total]],Table134[Total]),"")</f>
        <v/>
      </c>
      <c r="M206" s="105" t="str">
        <f>IF(Table134[[#This Row],[Name]]&lt;&gt;"",Table134[[#This Row],[Name]],"")</f>
        <v/>
      </c>
      <c r="N206" s="85">
        <f>SUM(Table134[[#This Row],[BEE1]:[Column3]])-Table134[[#This Row],[Discard]]</f>
        <v>0</v>
      </c>
      <c r="O206" s="105">
        <f>RANK(Table134[[#This Row],[Total2]],Table134[Total2])</f>
        <v>68</v>
      </c>
    </row>
    <row r="207" spans="1:15">
      <c r="A207" s="85"/>
      <c r="B207" s="86"/>
      <c r="C207" s="86"/>
      <c r="D207" s="86"/>
      <c r="E207" s="86"/>
      <c r="F207" s="86"/>
      <c r="G207" s="86"/>
      <c r="H207" s="86"/>
      <c r="I207" s="86"/>
      <c r="J207" s="108">
        <f>IF(COUNT(Table134[[#This Row],[BEE1]:[Column4]])&gt;1,MIN(Table134[[#This Row],[BEE1]:[Column2]]),0)</f>
        <v>0</v>
      </c>
      <c r="K207" s="104" t="str">
        <f>IF(SUM(Table134[[#This Row],[BEE1]:[Column4]])-Table134[[#This Row],[Discard]]+Table134[[#This Row],[Discard]]/100000&gt;0,SUM(Table134[[#This Row],[BEE1]:[Column4]])-Table134[[#This Row],[Discard]],"")</f>
        <v/>
      </c>
      <c r="L207" s="86" t="str">
        <f>IF(Table134[[#This Row],[Total]]&lt;&gt;"",RANK(Table134[[#This Row],[Total]],Table134[Total]),"")</f>
        <v/>
      </c>
      <c r="M207" s="105" t="str">
        <f>IF(Table134[[#This Row],[Name]]&lt;&gt;"",Table134[[#This Row],[Name]],"")</f>
        <v/>
      </c>
      <c r="N207" s="85">
        <f>SUM(Table134[[#This Row],[BEE1]:[Column3]])-Table134[[#This Row],[Discard]]</f>
        <v>0</v>
      </c>
      <c r="O207" s="105">
        <f>RANK(Table134[[#This Row],[Total2]],Table134[Total2])</f>
        <v>68</v>
      </c>
    </row>
    <row r="208" spans="1:15">
      <c r="A208" s="85"/>
      <c r="B208" s="86"/>
      <c r="C208" s="86"/>
      <c r="D208" s="86"/>
      <c r="E208" s="86"/>
      <c r="F208" s="86"/>
      <c r="G208" s="86"/>
      <c r="H208" s="86"/>
      <c r="I208" s="86"/>
      <c r="J208" s="108">
        <f>IF(COUNT(Table134[[#This Row],[BEE1]:[Column4]])&gt;1,MIN(Table134[[#This Row],[BEE1]:[Column2]]),0)</f>
        <v>0</v>
      </c>
      <c r="K208" s="104" t="str">
        <f>IF(SUM(Table134[[#This Row],[BEE1]:[Column4]])-Table134[[#This Row],[Discard]]+Table134[[#This Row],[Discard]]/100000&gt;0,SUM(Table134[[#This Row],[BEE1]:[Column4]])-Table134[[#This Row],[Discard]],"")</f>
        <v/>
      </c>
      <c r="L208" s="86" t="str">
        <f>IF(Table134[[#This Row],[Total]]&lt;&gt;"",RANK(Table134[[#This Row],[Total]],Table134[Total]),"")</f>
        <v/>
      </c>
      <c r="M208" s="105" t="str">
        <f>IF(Table134[[#This Row],[Name]]&lt;&gt;"",Table134[[#This Row],[Name]],"")</f>
        <v/>
      </c>
      <c r="N208" s="85">
        <f>SUM(Table134[[#This Row],[BEE1]:[Column3]])-Table134[[#This Row],[Discard]]</f>
        <v>0</v>
      </c>
      <c r="O208" s="105">
        <f>RANK(Table134[[#This Row],[Total2]],Table134[Total2])</f>
        <v>68</v>
      </c>
    </row>
    <row r="209" spans="1:15">
      <c r="A209" s="85"/>
      <c r="B209" s="86"/>
      <c r="C209" s="86"/>
      <c r="D209" s="86"/>
      <c r="E209" s="86"/>
      <c r="F209" s="86"/>
      <c r="G209" s="86"/>
      <c r="H209" s="86"/>
      <c r="I209" s="86"/>
      <c r="J209" s="108">
        <f>IF(COUNT(Table134[[#This Row],[BEE1]:[Column4]])&gt;1,MIN(Table134[[#This Row],[BEE1]:[Column2]]),0)</f>
        <v>0</v>
      </c>
      <c r="K209" s="104" t="str">
        <f>IF(SUM(Table134[[#This Row],[BEE1]:[Column4]])-Table134[[#This Row],[Discard]]+Table134[[#This Row],[Discard]]/100000&gt;0,SUM(Table134[[#This Row],[BEE1]:[Column4]])-Table134[[#This Row],[Discard]],"")</f>
        <v/>
      </c>
      <c r="L209" s="86" t="str">
        <f>IF(Table134[[#This Row],[Total]]&lt;&gt;"",RANK(Table134[[#This Row],[Total]],Table134[Total]),"")</f>
        <v/>
      </c>
      <c r="M209" s="105" t="str">
        <f>IF(Table134[[#This Row],[Name]]&lt;&gt;"",Table134[[#This Row],[Name]],"")</f>
        <v/>
      </c>
      <c r="N209" s="85">
        <f>SUM(Table134[[#This Row],[BEE1]:[Column3]])-Table134[[#This Row],[Discard]]</f>
        <v>0</v>
      </c>
      <c r="O209" s="105">
        <f>RANK(Table134[[#This Row],[Total2]],Table134[Total2])</f>
        <v>68</v>
      </c>
    </row>
    <row r="210" spans="1:15">
      <c r="A210" s="85"/>
      <c r="B210" s="86"/>
      <c r="C210" s="86"/>
      <c r="D210" s="86"/>
      <c r="E210" s="86"/>
      <c r="F210" s="86"/>
      <c r="G210" s="86"/>
      <c r="H210" s="86"/>
      <c r="I210" s="86"/>
      <c r="J210" s="108">
        <f>IF(COUNT(Table134[[#This Row],[BEE1]:[Column4]])&gt;1,MIN(Table134[[#This Row],[BEE1]:[Column2]]),0)</f>
        <v>0</v>
      </c>
      <c r="K210" s="104" t="str">
        <f>IF(SUM(Table134[[#This Row],[BEE1]:[Column4]])-Table134[[#This Row],[Discard]]+Table134[[#This Row],[Discard]]/100000&gt;0,SUM(Table134[[#This Row],[BEE1]:[Column4]])-Table134[[#This Row],[Discard]],"")</f>
        <v/>
      </c>
      <c r="L210" s="86" t="str">
        <f>IF(Table134[[#This Row],[Total]]&lt;&gt;"",RANK(Table134[[#This Row],[Total]],Table134[Total]),"")</f>
        <v/>
      </c>
      <c r="M210" s="105" t="str">
        <f>IF(Table134[[#This Row],[Name]]&lt;&gt;"",Table134[[#This Row],[Name]],"")</f>
        <v/>
      </c>
      <c r="N210" s="85">
        <f>SUM(Table134[[#This Row],[BEE1]:[Column3]])-Table134[[#This Row],[Discard]]</f>
        <v>0</v>
      </c>
      <c r="O210" s="105">
        <f>RANK(Table134[[#This Row],[Total2]],Table134[Total2])</f>
        <v>68</v>
      </c>
    </row>
    <row r="211" spans="1:15">
      <c r="A211" s="85"/>
      <c r="B211" s="86"/>
      <c r="C211" s="86"/>
      <c r="D211" s="86"/>
      <c r="E211" s="86"/>
      <c r="F211" s="86"/>
      <c r="G211" s="86"/>
      <c r="H211" s="86"/>
      <c r="I211" s="86"/>
      <c r="J211" s="108">
        <f>IF(COUNT(Table134[[#This Row],[BEE1]:[Column4]])&gt;1,MIN(Table134[[#This Row],[BEE1]:[Column2]]),0)</f>
        <v>0</v>
      </c>
      <c r="K211" s="104" t="str">
        <f>IF(SUM(Table134[[#This Row],[BEE1]:[Column4]])-Table134[[#This Row],[Discard]]+Table134[[#This Row],[Discard]]/100000&gt;0,SUM(Table134[[#This Row],[BEE1]:[Column4]])-Table134[[#This Row],[Discard]],"")</f>
        <v/>
      </c>
      <c r="L211" s="86" t="str">
        <f>IF(Table134[[#This Row],[Total]]&lt;&gt;"",RANK(Table134[[#This Row],[Total]],Table134[Total]),"")</f>
        <v/>
      </c>
      <c r="M211" s="105" t="str">
        <f>IF(Table134[[#This Row],[Name]]&lt;&gt;"",Table134[[#This Row],[Name]],"")</f>
        <v/>
      </c>
      <c r="N211" s="85">
        <f>SUM(Table134[[#This Row],[BEE1]:[Column3]])-Table134[[#This Row],[Discard]]</f>
        <v>0</v>
      </c>
      <c r="O211" s="105">
        <f>RANK(Table134[[#This Row],[Total2]],Table134[Total2])</f>
        <v>68</v>
      </c>
    </row>
    <row r="212" spans="1:15">
      <c r="A212" s="85"/>
      <c r="B212" s="86"/>
      <c r="C212" s="86"/>
      <c r="D212" s="86"/>
      <c r="E212" s="86"/>
      <c r="F212" s="86"/>
      <c r="G212" s="86"/>
      <c r="H212" s="86"/>
      <c r="I212" s="86"/>
      <c r="J212" s="108">
        <f>IF(COUNT(Table134[[#This Row],[BEE1]:[Column4]])&gt;1,MIN(Table134[[#This Row],[BEE1]:[Column2]]),0)</f>
        <v>0</v>
      </c>
      <c r="K212" s="104" t="str">
        <f>IF(SUM(Table134[[#This Row],[BEE1]:[Column4]])-Table134[[#This Row],[Discard]]+Table134[[#This Row],[Discard]]/100000&gt;0,SUM(Table134[[#This Row],[BEE1]:[Column4]])-Table134[[#This Row],[Discard]],"")</f>
        <v/>
      </c>
      <c r="L212" s="86" t="str">
        <f>IF(Table134[[#This Row],[Total]]&lt;&gt;"",RANK(Table134[[#This Row],[Total]],Table134[Total]),"")</f>
        <v/>
      </c>
      <c r="M212" s="105" t="str">
        <f>IF(Table134[[#This Row],[Name]]&lt;&gt;"",Table134[[#This Row],[Name]],"")</f>
        <v/>
      </c>
      <c r="N212" s="85">
        <f>SUM(Table134[[#This Row],[BEE1]:[Column3]])-Table134[[#This Row],[Discard]]</f>
        <v>0</v>
      </c>
      <c r="O212" s="105">
        <f>RANK(Table134[[#This Row],[Total2]],Table134[Total2])</f>
        <v>68</v>
      </c>
    </row>
    <row r="213" spans="1:15">
      <c r="A213" s="85"/>
      <c r="B213" s="86"/>
      <c r="C213" s="86"/>
      <c r="D213" s="86"/>
      <c r="E213" s="86"/>
      <c r="F213" s="86"/>
      <c r="G213" s="86"/>
      <c r="H213" s="86"/>
      <c r="I213" s="86"/>
      <c r="J213" s="108">
        <f>IF(COUNT(Table134[[#This Row],[BEE1]:[Column4]])&gt;1,MIN(Table134[[#This Row],[BEE1]:[Column2]]),0)</f>
        <v>0</v>
      </c>
      <c r="K213" s="104" t="str">
        <f>IF(SUM(Table134[[#This Row],[BEE1]:[Column4]])-Table134[[#This Row],[Discard]]+Table134[[#This Row],[Discard]]/100000&gt;0,SUM(Table134[[#This Row],[BEE1]:[Column4]])-Table134[[#This Row],[Discard]],"")</f>
        <v/>
      </c>
      <c r="L213" s="86" t="str">
        <f>IF(Table134[[#This Row],[Total]]&lt;&gt;"",RANK(Table134[[#This Row],[Total]],Table134[Total]),"")</f>
        <v/>
      </c>
      <c r="M213" s="105" t="str">
        <f>IF(Table134[[#This Row],[Name]]&lt;&gt;"",Table134[[#This Row],[Name]],"")</f>
        <v/>
      </c>
      <c r="N213" s="85">
        <f>SUM(Table134[[#This Row],[BEE1]:[Column3]])-Table134[[#This Row],[Discard]]</f>
        <v>0</v>
      </c>
      <c r="O213" s="105">
        <f>RANK(Table134[[#This Row],[Total2]],Table134[Total2])</f>
        <v>68</v>
      </c>
    </row>
    <row r="214" spans="1:15">
      <c r="A214" s="85"/>
      <c r="B214" s="86"/>
      <c r="C214" s="86"/>
      <c r="D214" s="86"/>
      <c r="E214" s="86"/>
      <c r="F214" s="86"/>
      <c r="G214" s="86"/>
      <c r="H214" s="86"/>
      <c r="I214" s="86"/>
      <c r="J214" s="108">
        <f>IF(COUNT(Table134[[#This Row],[BEE1]:[Column4]])&gt;1,MIN(Table134[[#This Row],[BEE1]:[Column2]]),0)</f>
        <v>0</v>
      </c>
      <c r="K214" s="104" t="str">
        <f>IF(SUM(Table134[[#This Row],[BEE1]:[Column4]])-Table134[[#This Row],[Discard]]+Table134[[#This Row],[Discard]]/100000&gt;0,SUM(Table134[[#This Row],[BEE1]:[Column4]])-Table134[[#This Row],[Discard]],"")</f>
        <v/>
      </c>
      <c r="L214" s="86" t="str">
        <f>IF(Table134[[#This Row],[Total]]&lt;&gt;"",RANK(Table134[[#This Row],[Total]],Table134[Total]),"")</f>
        <v/>
      </c>
      <c r="M214" s="105" t="str">
        <f>IF(Table134[[#This Row],[Name]]&lt;&gt;"",Table134[[#This Row],[Name]],"")</f>
        <v/>
      </c>
      <c r="N214" s="85">
        <f>SUM(Table134[[#This Row],[BEE1]:[Column3]])-Table134[[#This Row],[Discard]]</f>
        <v>0</v>
      </c>
      <c r="O214" s="105">
        <f>RANK(Table134[[#This Row],[Total2]],Table134[Total2])</f>
        <v>68</v>
      </c>
    </row>
    <row r="215" spans="1:15">
      <c r="A215" s="85"/>
      <c r="B215" s="86"/>
      <c r="C215" s="86"/>
      <c r="D215" s="86"/>
      <c r="E215" s="86"/>
      <c r="F215" s="86"/>
      <c r="G215" s="86"/>
      <c r="H215" s="86"/>
      <c r="I215" s="86"/>
      <c r="J215" s="108">
        <f>IF(COUNT(Table134[[#This Row],[BEE1]:[Column4]])&gt;1,MIN(Table134[[#This Row],[BEE1]:[Column2]]),0)</f>
        <v>0</v>
      </c>
      <c r="K215" s="104" t="str">
        <f>IF(SUM(Table134[[#This Row],[BEE1]:[Column4]])-Table134[[#This Row],[Discard]]+Table134[[#This Row],[Discard]]/100000&gt;0,SUM(Table134[[#This Row],[BEE1]:[Column4]])-Table134[[#This Row],[Discard]],"")</f>
        <v/>
      </c>
      <c r="L215" s="86" t="str">
        <f>IF(Table134[[#This Row],[Total]]&lt;&gt;"",RANK(Table134[[#This Row],[Total]],Table134[Total]),"")</f>
        <v/>
      </c>
      <c r="M215" s="105" t="str">
        <f>IF(Table134[[#This Row],[Name]]&lt;&gt;"",Table134[[#This Row],[Name]],"")</f>
        <v/>
      </c>
      <c r="N215" s="85">
        <f>SUM(Table134[[#This Row],[BEE1]:[Column3]])-Table134[[#This Row],[Discard]]</f>
        <v>0</v>
      </c>
      <c r="O215" s="105">
        <f>RANK(Table134[[#This Row],[Total2]],Table134[Total2])</f>
        <v>68</v>
      </c>
    </row>
    <row r="216" spans="1:15">
      <c r="A216" s="85"/>
      <c r="B216" s="86"/>
      <c r="C216" s="86"/>
      <c r="D216" s="86"/>
      <c r="E216" s="86"/>
      <c r="F216" s="86"/>
      <c r="G216" s="86"/>
      <c r="H216" s="86"/>
      <c r="I216" s="86"/>
      <c r="J216" s="108">
        <f>IF(COUNT(Table134[[#This Row],[BEE1]:[Column4]])&gt;1,MIN(Table134[[#This Row],[BEE1]:[Column2]]),0)</f>
        <v>0</v>
      </c>
      <c r="K216" s="104" t="str">
        <f>IF(SUM(Table134[[#This Row],[BEE1]:[Column4]])-Table134[[#This Row],[Discard]]+Table134[[#This Row],[Discard]]/100000&gt;0,SUM(Table134[[#This Row],[BEE1]:[Column4]])-Table134[[#This Row],[Discard]],"")</f>
        <v/>
      </c>
      <c r="L216" s="86" t="str">
        <f>IF(Table134[[#This Row],[Total]]&lt;&gt;"",RANK(Table134[[#This Row],[Total]],Table134[Total]),"")</f>
        <v/>
      </c>
      <c r="M216" s="105" t="str">
        <f>IF(Table134[[#This Row],[Name]]&lt;&gt;"",Table134[[#This Row],[Name]],"")</f>
        <v/>
      </c>
      <c r="N216" s="85">
        <f>SUM(Table134[[#This Row],[BEE1]:[Column3]])-Table134[[#This Row],[Discard]]</f>
        <v>0</v>
      </c>
      <c r="O216" s="105">
        <f>RANK(Table134[[#This Row],[Total2]],Table134[Total2])</f>
        <v>68</v>
      </c>
    </row>
    <row r="217" spans="1:15">
      <c r="A217" s="85"/>
      <c r="B217" s="86"/>
      <c r="C217" s="86"/>
      <c r="D217" s="86"/>
      <c r="E217" s="86"/>
      <c r="F217" s="86"/>
      <c r="G217" s="86"/>
      <c r="H217" s="86"/>
      <c r="I217" s="86"/>
      <c r="J217" s="108">
        <f>IF(COUNT(Table134[[#This Row],[BEE1]:[Column4]])&gt;1,MIN(Table134[[#This Row],[BEE1]:[Column2]]),0)</f>
        <v>0</v>
      </c>
      <c r="K217" s="104" t="str">
        <f>IF(SUM(Table134[[#This Row],[BEE1]:[Column4]])-Table134[[#This Row],[Discard]]+Table134[[#This Row],[Discard]]/100000&gt;0,SUM(Table134[[#This Row],[BEE1]:[Column4]])-Table134[[#This Row],[Discard]],"")</f>
        <v/>
      </c>
      <c r="L217" s="86" t="str">
        <f>IF(Table134[[#This Row],[Total]]&lt;&gt;"",RANK(Table134[[#This Row],[Total]],Table134[Total]),"")</f>
        <v/>
      </c>
      <c r="M217" s="105" t="str">
        <f>IF(Table134[[#This Row],[Name]]&lt;&gt;"",Table134[[#This Row],[Name]],"")</f>
        <v/>
      </c>
      <c r="N217" s="85">
        <f>SUM(Table134[[#This Row],[BEE1]:[Column3]])-Table134[[#This Row],[Discard]]</f>
        <v>0</v>
      </c>
      <c r="O217" s="105">
        <f>RANK(Table134[[#This Row],[Total2]],Table134[Total2])</f>
        <v>68</v>
      </c>
    </row>
    <row r="218" spans="1:15">
      <c r="A218" s="85"/>
      <c r="B218" s="86"/>
      <c r="C218" s="86"/>
      <c r="D218" s="86"/>
      <c r="E218" s="86"/>
      <c r="F218" s="86"/>
      <c r="G218" s="86"/>
      <c r="H218" s="86"/>
      <c r="I218" s="86"/>
      <c r="J218" s="108">
        <f>IF(COUNT(Table134[[#This Row],[BEE1]:[Column4]])&gt;1,MIN(Table134[[#This Row],[BEE1]:[Column2]]),0)</f>
        <v>0</v>
      </c>
      <c r="K218" s="104" t="str">
        <f>IF(SUM(Table134[[#This Row],[BEE1]:[Column4]])-Table134[[#This Row],[Discard]]+Table134[[#This Row],[Discard]]/100000&gt;0,SUM(Table134[[#This Row],[BEE1]:[Column4]])-Table134[[#This Row],[Discard]],"")</f>
        <v/>
      </c>
      <c r="L218" s="86" t="str">
        <f>IF(Table134[[#This Row],[Total]]&lt;&gt;"",RANK(Table134[[#This Row],[Total]],Table134[Total]),"")</f>
        <v/>
      </c>
      <c r="M218" s="105" t="str">
        <f>IF(Table134[[#This Row],[Name]]&lt;&gt;"",Table134[[#This Row],[Name]],"")</f>
        <v/>
      </c>
      <c r="N218" s="85">
        <f>SUM(Table134[[#This Row],[BEE1]:[Column3]])-Table134[[#This Row],[Discard]]</f>
        <v>0</v>
      </c>
      <c r="O218" s="105">
        <f>RANK(Table134[[#This Row],[Total2]],Table134[Total2])</f>
        <v>68</v>
      </c>
    </row>
    <row r="219" spans="1:15">
      <c r="A219" s="85"/>
      <c r="B219" s="86"/>
      <c r="C219" s="86"/>
      <c r="D219" s="86"/>
      <c r="E219" s="86"/>
      <c r="F219" s="86"/>
      <c r="G219" s="86"/>
      <c r="H219" s="86"/>
      <c r="I219" s="86"/>
      <c r="J219" s="108">
        <f>IF(COUNT(Table134[[#This Row],[BEE1]:[Column4]])&gt;1,MIN(Table134[[#This Row],[BEE1]:[Column2]]),0)</f>
        <v>0</v>
      </c>
      <c r="K219" s="104" t="str">
        <f>IF(SUM(Table134[[#This Row],[BEE1]:[Column4]])-Table134[[#This Row],[Discard]]+Table134[[#This Row],[Discard]]/100000&gt;0,SUM(Table134[[#This Row],[BEE1]:[Column4]])-Table134[[#This Row],[Discard]],"")</f>
        <v/>
      </c>
      <c r="L219" s="86" t="str">
        <f>IF(Table134[[#This Row],[Total]]&lt;&gt;"",RANK(Table134[[#This Row],[Total]],Table134[Total]),"")</f>
        <v/>
      </c>
      <c r="M219" s="105" t="str">
        <f>IF(Table134[[#This Row],[Name]]&lt;&gt;"",Table134[[#This Row],[Name]],"")</f>
        <v/>
      </c>
      <c r="N219" s="85">
        <f>SUM(Table134[[#This Row],[BEE1]:[Column3]])-Table134[[#This Row],[Discard]]</f>
        <v>0</v>
      </c>
      <c r="O219" s="105">
        <f>RANK(Table134[[#This Row],[Total2]],Table134[Total2])</f>
        <v>68</v>
      </c>
    </row>
    <row r="220" spans="1:15">
      <c r="A220" s="85"/>
      <c r="B220" s="86"/>
      <c r="C220" s="86"/>
      <c r="D220" s="86"/>
      <c r="E220" s="86"/>
      <c r="F220" s="86"/>
      <c r="G220" s="86"/>
      <c r="H220" s="86"/>
      <c r="I220" s="86"/>
      <c r="J220" s="108">
        <f>IF(COUNT(Table134[[#This Row],[BEE1]:[Column4]])&gt;1,MIN(Table134[[#This Row],[BEE1]:[Column2]]),0)</f>
        <v>0</v>
      </c>
      <c r="K220" s="104" t="str">
        <f>IF(SUM(Table134[[#This Row],[BEE1]:[Column4]])-Table134[[#This Row],[Discard]]+Table134[[#This Row],[Discard]]/100000&gt;0,SUM(Table134[[#This Row],[BEE1]:[Column4]])-Table134[[#This Row],[Discard]],"")</f>
        <v/>
      </c>
      <c r="L220" s="86" t="str">
        <f>IF(Table134[[#This Row],[Total]]&lt;&gt;"",RANK(Table134[[#This Row],[Total]],Table134[Total]),"")</f>
        <v/>
      </c>
      <c r="M220" s="105" t="str">
        <f>IF(Table134[[#This Row],[Name]]&lt;&gt;"",Table134[[#This Row],[Name]],"")</f>
        <v/>
      </c>
      <c r="N220" s="85">
        <f>SUM(Table134[[#This Row],[BEE1]:[Column3]])-Table134[[#This Row],[Discard]]</f>
        <v>0</v>
      </c>
      <c r="O220" s="105">
        <f>RANK(Table134[[#This Row],[Total2]],Table134[Total2])</f>
        <v>68</v>
      </c>
    </row>
    <row r="221" spans="1:15">
      <c r="A221" s="85"/>
      <c r="B221" s="86"/>
      <c r="C221" s="86"/>
      <c r="D221" s="86"/>
      <c r="E221" s="86"/>
      <c r="F221" s="86"/>
      <c r="G221" s="86"/>
      <c r="H221" s="86"/>
      <c r="I221" s="86"/>
      <c r="J221" s="108">
        <f>IF(COUNT(Table134[[#This Row],[BEE1]:[Column4]])&gt;1,MIN(Table134[[#This Row],[BEE1]:[Column2]]),0)</f>
        <v>0</v>
      </c>
      <c r="K221" s="104" t="str">
        <f>IF(SUM(Table134[[#This Row],[BEE1]:[Column4]])-Table134[[#This Row],[Discard]]+Table134[[#This Row],[Discard]]/100000&gt;0,SUM(Table134[[#This Row],[BEE1]:[Column4]])-Table134[[#This Row],[Discard]],"")</f>
        <v/>
      </c>
      <c r="L221" s="86" t="str">
        <f>IF(Table134[[#This Row],[Total]]&lt;&gt;"",RANK(Table134[[#This Row],[Total]],Table134[Total]),"")</f>
        <v/>
      </c>
      <c r="M221" s="105" t="str">
        <f>IF(Table134[[#This Row],[Name]]&lt;&gt;"",Table134[[#This Row],[Name]],"")</f>
        <v/>
      </c>
      <c r="N221" s="85">
        <f>SUM(Table134[[#This Row],[BEE1]:[Column3]])-Table134[[#This Row],[Discard]]</f>
        <v>0</v>
      </c>
      <c r="O221" s="105">
        <f>RANK(Table134[[#This Row],[Total2]],Table134[Total2])</f>
        <v>68</v>
      </c>
    </row>
    <row r="222" spans="1:15">
      <c r="A222" s="85"/>
      <c r="B222" s="86"/>
      <c r="C222" s="86"/>
      <c r="D222" s="86"/>
      <c r="E222" s="86"/>
      <c r="F222" s="86"/>
      <c r="G222" s="86"/>
      <c r="H222" s="86"/>
      <c r="I222" s="86"/>
      <c r="J222" s="108">
        <f>IF(COUNT(Table134[[#This Row],[BEE1]:[Column4]])&gt;1,MIN(Table134[[#This Row],[BEE1]:[Column2]]),0)</f>
        <v>0</v>
      </c>
      <c r="K222" s="104" t="str">
        <f>IF(SUM(Table134[[#This Row],[BEE1]:[Column4]])-Table134[[#This Row],[Discard]]+Table134[[#This Row],[Discard]]/100000&gt;0,SUM(Table134[[#This Row],[BEE1]:[Column4]])-Table134[[#This Row],[Discard]],"")</f>
        <v/>
      </c>
      <c r="L222" s="86" t="str">
        <f>IF(Table134[[#This Row],[Total]]&lt;&gt;"",RANK(Table134[[#This Row],[Total]],Table134[Total]),"")</f>
        <v/>
      </c>
      <c r="M222" s="105" t="str">
        <f>IF(Table134[[#This Row],[Name]]&lt;&gt;"",Table134[[#This Row],[Name]],"")</f>
        <v/>
      </c>
      <c r="N222" s="85">
        <f>SUM(Table134[[#This Row],[BEE1]:[Column3]])-Table134[[#This Row],[Discard]]</f>
        <v>0</v>
      </c>
      <c r="O222" s="105">
        <f>RANK(Table134[[#This Row],[Total2]],Table134[Total2])</f>
        <v>68</v>
      </c>
    </row>
    <row r="223" spans="1:15">
      <c r="A223" s="85"/>
      <c r="B223" s="86"/>
      <c r="C223" s="86"/>
      <c r="D223" s="86"/>
      <c r="E223" s="86"/>
      <c r="F223" s="86"/>
      <c r="G223" s="86"/>
      <c r="H223" s="86"/>
      <c r="I223" s="86"/>
      <c r="J223" s="108">
        <f>IF(COUNT(Table134[[#This Row],[BEE1]:[Column4]])&gt;1,MIN(Table134[[#This Row],[BEE1]:[Column2]]),0)</f>
        <v>0</v>
      </c>
      <c r="K223" s="104" t="str">
        <f>IF(SUM(Table134[[#This Row],[BEE1]:[Column4]])-Table134[[#This Row],[Discard]]+Table134[[#This Row],[Discard]]/100000&gt;0,SUM(Table134[[#This Row],[BEE1]:[Column4]])-Table134[[#This Row],[Discard]],"")</f>
        <v/>
      </c>
      <c r="L223" s="86" t="str">
        <f>IF(Table134[[#This Row],[Total]]&lt;&gt;"",RANK(Table134[[#This Row],[Total]],Table134[Total]),"")</f>
        <v/>
      </c>
      <c r="M223" s="105" t="str">
        <f>IF(Table134[[#This Row],[Name]]&lt;&gt;"",Table134[[#This Row],[Name]],"")</f>
        <v/>
      </c>
      <c r="N223" s="85">
        <f>SUM(Table134[[#This Row],[BEE1]:[Column3]])-Table134[[#This Row],[Discard]]</f>
        <v>0</v>
      </c>
      <c r="O223" s="105">
        <f>RANK(Table134[[#This Row],[Total2]],Table134[Total2])</f>
        <v>68</v>
      </c>
    </row>
    <row r="224" spans="1:15">
      <c r="A224" s="85"/>
      <c r="B224" s="86"/>
      <c r="C224" s="86"/>
      <c r="D224" s="86"/>
      <c r="E224" s="86"/>
      <c r="F224" s="86"/>
      <c r="G224" s="86"/>
      <c r="H224" s="86"/>
      <c r="I224" s="86"/>
      <c r="J224" s="108">
        <f>IF(COUNT(Table134[[#This Row],[BEE1]:[Column4]])&gt;1,MIN(Table134[[#This Row],[BEE1]:[Column2]]),0)</f>
        <v>0</v>
      </c>
      <c r="K224" s="104" t="str">
        <f>IF(SUM(Table134[[#This Row],[BEE1]:[Column4]])-Table134[[#This Row],[Discard]]+Table134[[#This Row],[Discard]]/100000&gt;0,SUM(Table134[[#This Row],[BEE1]:[Column4]])-Table134[[#This Row],[Discard]],"")</f>
        <v/>
      </c>
      <c r="L224" s="86" t="str">
        <f>IF(Table134[[#This Row],[Total]]&lt;&gt;"",RANK(Table134[[#This Row],[Total]],Table134[Total]),"")</f>
        <v/>
      </c>
      <c r="M224" s="105" t="str">
        <f>IF(Table134[[#This Row],[Name]]&lt;&gt;"",Table134[[#This Row],[Name]],"")</f>
        <v/>
      </c>
      <c r="N224" s="85">
        <f>SUM(Table134[[#This Row],[BEE1]:[Column3]])-Table134[[#This Row],[Discard]]</f>
        <v>0</v>
      </c>
      <c r="O224" s="105">
        <f>RANK(Table134[[#This Row],[Total2]],Table134[Total2])</f>
        <v>68</v>
      </c>
    </row>
    <row r="225" spans="1:15">
      <c r="A225" s="85"/>
      <c r="B225" s="86"/>
      <c r="C225" s="86"/>
      <c r="D225" s="86"/>
      <c r="E225" s="86"/>
      <c r="F225" s="86"/>
      <c r="G225" s="86"/>
      <c r="H225" s="86"/>
      <c r="I225" s="86"/>
      <c r="J225" s="108">
        <f>IF(COUNT(Table134[[#This Row],[BEE1]:[Column4]])&gt;1,MIN(Table134[[#This Row],[BEE1]:[Column2]]),0)</f>
        <v>0</v>
      </c>
      <c r="K225" s="104" t="str">
        <f>IF(SUM(Table134[[#This Row],[BEE1]:[Column4]])-Table134[[#This Row],[Discard]]+Table134[[#This Row],[Discard]]/100000&gt;0,SUM(Table134[[#This Row],[BEE1]:[Column4]])-Table134[[#This Row],[Discard]],"")</f>
        <v/>
      </c>
      <c r="L225" s="86" t="str">
        <f>IF(Table134[[#This Row],[Total]]&lt;&gt;"",RANK(Table134[[#This Row],[Total]],Table134[Total]),"")</f>
        <v/>
      </c>
      <c r="M225" s="105" t="str">
        <f>IF(Table134[[#This Row],[Name]]&lt;&gt;"",Table134[[#This Row],[Name]],"")</f>
        <v/>
      </c>
      <c r="N225" s="85">
        <f>SUM(Table134[[#This Row],[BEE1]:[Column3]])-Table134[[#This Row],[Discard]]</f>
        <v>0</v>
      </c>
      <c r="O225" s="105">
        <f>RANK(Table134[[#This Row],[Total2]],Table134[Total2])</f>
        <v>68</v>
      </c>
    </row>
    <row r="226" spans="1:15">
      <c r="A226" s="85"/>
      <c r="B226" s="86"/>
      <c r="C226" s="86"/>
      <c r="D226" s="86"/>
      <c r="E226" s="86"/>
      <c r="F226" s="86"/>
      <c r="G226" s="86"/>
      <c r="H226" s="86"/>
      <c r="I226" s="86"/>
      <c r="J226" s="108">
        <f>IF(COUNT(Table134[[#This Row],[BEE1]:[Column4]])&gt;1,MIN(Table134[[#This Row],[BEE1]:[Column2]]),0)</f>
        <v>0</v>
      </c>
      <c r="K226" s="104" t="str">
        <f>IF(SUM(Table134[[#This Row],[BEE1]:[Column4]])-Table134[[#This Row],[Discard]]+Table134[[#This Row],[Discard]]/100000&gt;0,SUM(Table134[[#This Row],[BEE1]:[Column4]])-Table134[[#This Row],[Discard]],"")</f>
        <v/>
      </c>
      <c r="L226" s="86" t="str">
        <f>IF(Table134[[#This Row],[Total]]&lt;&gt;"",RANK(Table134[[#This Row],[Total]],Table134[Total]),"")</f>
        <v/>
      </c>
      <c r="M226" s="105" t="str">
        <f>IF(Table134[[#This Row],[Name]]&lt;&gt;"",Table134[[#This Row],[Name]],"")</f>
        <v/>
      </c>
      <c r="N226" s="85">
        <f>SUM(Table134[[#This Row],[BEE1]:[Column3]])-Table134[[#This Row],[Discard]]</f>
        <v>0</v>
      </c>
      <c r="O226" s="105">
        <f>RANK(Table134[[#This Row],[Total2]],Table134[Total2])</f>
        <v>68</v>
      </c>
    </row>
    <row r="227" spans="1:15">
      <c r="A227" s="85"/>
      <c r="B227" s="86"/>
      <c r="C227" s="86"/>
      <c r="D227" s="86"/>
      <c r="E227" s="86"/>
      <c r="F227" s="86"/>
      <c r="G227" s="86"/>
      <c r="H227" s="86"/>
      <c r="I227" s="86"/>
      <c r="J227" s="108">
        <f>IF(COUNT(Table134[[#This Row],[BEE1]:[Column4]])&gt;1,MIN(Table134[[#This Row],[BEE1]:[Column2]]),0)</f>
        <v>0</v>
      </c>
      <c r="K227" s="104" t="str">
        <f>IF(SUM(Table134[[#This Row],[BEE1]:[Column4]])-Table134[[#This Row],[Discard]]+Table134[[#This Row],[Discard]]/100000&gt;0,SUM(Table134[[#This Row],[BEE1]:[Column4]])-Table134[[#This Row],[Discard]],"")</f>
        <v/>
      </c>
      <c r="L227" s="86" t="str">
        <f>IF(Table134[[#This Row],[Total]]&lt;&gt;"",RANK(Table134[[#This Row],[Total]],Table134[Total]),"")</f>
        <v/>
      </c>
      <c r="M227" s="105" t="str">
        <f>IF(Table134[[#This Row],[Name]]&lt;&gt;"",Table134[[#This Row],[Name]],"")</f>
        <v/>
      </c>
      <c r="N227" s="85">
        <f>SUM(Table134[[#This Row],[BEE1]:[Column3]])-Table134[[#This Row],[Discard]]</f>
        <v>0</v>
      </c>
      <c r="O227" s="105">
        <f>RANK(Table134[[#This Row],[Total2]],Table134[Total2])</f>
        <v>68</v>
      </c>
    </row>
    <row r="228" spans="1:15">
      <c r="A228" s="85"/>
      <c r="B228" s="86"/>
      <c r="C228" s="86"/>
      <c r="D228" s="86"/>
      <c r="E228" s="86"/>
      <c r="F228" s="86"/>
      <c r="G228" s="86"/>
      <c r="H228" s="86"/>
      <c r="I228" s="86"/>
      <c r="J228" s="108">
        <f>IF(COUNT(Table134[[#This Row],[BEE1]:[Column4]])&gt;1,MIN(Table134[[#This Row],[BEE1]:[Column2]]),0)</f>
        <v>0</v>
      </c>
      <c r="K228" s="104" t="str">
        <f>IF(SUM(Table134[[#This Row],[BEE1]:[Column4]])-Table134[[#This Row],[Discard]]+Table134[[#This Row],[Discard]]/100000&gt;0,SUM(Table134[[#This Row],[BEE1]:[Column4]])-Table134[[#This Row],[Discard]],"")</f>
        <v/>
      </c>
      <c r="L228" s="86" t="str">
        <f>IF(Table134[[#This Row],[Total]]&lt;&gt;"",RANK(Table134[[#This Row],[Total]],Table134[Total]),"")</f>
        <v/>
      </c>
      <c r="M228" s="105" t="str">
        <f>IF(Table134[[#This Row],[Name]]&lt;&gt;"",Table134[[#This Row],[Name]],"")</f>
        <v/>
      </c>
      <c r="N228" s="85">
        <f>SUM(Table134[[#This Row],[BEE1]:[Column3]])-Table134[[#This Row],[Discard]]</f>
        <v>0</v>
      </c>
      <c r="O228" s="105">
        <f>RANK(Table134[[#This Row],[Total2]],Table134[Total2])</f>
        <v>68</v>
      </c>
    </row>
    <row r="229" spans="1:15">
      <c r="A229" s="85"/>
      <c r="B229" s="86"/>
      <c r="C229" s="86"/>
      <c r="D229" s="86"/>
      <c r="E229" s="86"/>
      <c r="F229" s="86"/>
      <c r="G229" s="86"/>
      <c r="H229" s="86"/>
      <c r="I229" s="86"/>
      <c r="J229" s="108">
        <f>IF(COUNT(Table134[[#This Row],[BEE1]:[Column4]])&gt;1,MIN(Table134[[#This Row],[BEE1]:[Column2]]),0)</f>
        <v>0</v>
      </c>
      <c r="K229" s="104" t="str">
        <f>IF(SUM(Table134[[#This Row],[BEE1]:[Column4]])-Table134[[#This Row],[Discard]]+Table134[[#This Row],[Discard]]/100000&gt;0,SUM(Table134[[#This Row],[BEE1]:[Column4]])-Table134[[#This Row],[Discard]],"")</f>
        <v/>
      </c>
      <c r="L229" s="86" t="str">
        <f>IF(Table134[[#This Row],[Total]]&lt;&gt;"",RANK(Table134[[#This Row],[Total]],Table134[Total]),"")</f>
        <v/>
      </c>
      <c r="M229" s="105" t="str">
        <f>IF(Table134[[#This Row],[Name]]&lt;&gt;"",Table134[[#This Row],[Name]],"")</f>
        <v/>
      </c>
      <c r="N229" s="85">
        <f>SUM(Table134[[#This Row],[BEE1]:[Column3]])-Table134[[#This Row],[Discard]]</f>
        <v>0</v>
      </c>
      <c r="O229" s="105">
        <f>RANK(Table134[[#This Row],[Total2]],Table134[Total2])</f>
        <v>68</v>
      </c>
    </row>
    <row r="230" spans="1:15">
      <c r="A230" s="85"/>
      <c r="B230" s="86"/>
      <c r="C230" s="86"/>
      <c r="D230" s="86"/>
      <c r="E230" s="86"/>
      <c r="F230" s="86"/>
      <c r="G230" s="86"/>
      <c r="H230" s="86"/>
      <c r="I230" s="86"/>
      <c r="J230" s="108">
        <f>IF(COUNT(Table134[[#This Row],[BEE1]:[Column4]])&gt;1,MIN(Table134[[#This Row],[BEE1]:[Column2]]),0)</f>
        <v>0</v>
      </c>
      <c r="K230" s="104" t="str">
        <f>IF(SUM(Table134[[#This Row],[BEE1]:[Column4]])-Table134[[#This Row],[Discard]]+Table134[[#This Row],[Discard]]/100000&gt;0,SUM(Table134[[#This Row],[BEE1]:[Column4]])-Table134[[#This Row],[Discard]],"")</f>
        <v/>
      </c>
      <c r="L230" s="86" t="str">
        <f>IF(Table134[[#This Row],[Total]]&lt;&gt;"",RANK(Table134[[#This Row],[Total]],Table134[Total]),"")</f>
        <v/>
      </c>
      <c r="M230" s="105" t="str">
        <f>IF(Table134[[#This Row],[Name]]&lt;&gt;"",Table134[[#This Row],[Name]],"")</f>
        <v/>
      </c>
      <c r="N230" s="85">
        <f>SUM(Table134[[#This Row],[BEE1]:[Column3]])-Table134[[#This Row],[Discard]]</f>
        <v>0</v>
      </c>
      <c r="O230" s="105">
        <f>RANK(Table134[[#This Row],[Total2]],Table134[Total2])</f>
        <v>68</v>
      </c>
    </row>
    <row r="231" spans="1:15">
      <c r="A231" s="85"/>
      <c r="B231" s="86"/>
      <c r="C231" s="86"/>
      <c r="D231" s="86"/>
      <c r="E231" s="86"/>
      <c r="F231" s="86"/>
      <c r="G231" s="86"/>
      <c r="H231" s="86"/>
      <c r="I231" s="86"/>
      <c r="J231" s="108">
        <f>IF(COUNT(Table134[[#This Row],[BEE1]:[Column4]])&gt;1,MIN(Table134[[#This Row],[BEE1]:[Column2]]),0)</f>
        <v>0</v>
      </c>
      <c r="K231" s="104" t="str">
        <f>IF(SUM(Table134[[#This Row],[BEE1]:[Column4]])-Table134[[#This Row],[Discard]]+Table134[[#This Row],[Discard]]/100000&gt;0,SUM(Table134[[#This Row],[BEE1]:[Column4]])-Table134[[#This Row],[Discard]],"")</f>
        <v/>
      </c>
      <c r="L231" s="86" t="str">
        <f>IF(Table134[[#This Row],[Total]]&lt;&gt;"",RANK(Table134[[#This Row],[Total]],Table134[Total]),"")</f>
        <v/>
      </c>
      <c r="M231" s="105" t="str">
        <f>IF(Table134[[#This Row],[Name]]&lt;&gt;"",Table134[[#This Row],[Name]],"")</f>
        <v/>
      </c>
      <c r="N231" s="85">
        <f>SUM(Table134[[#This Row],[BEE1]:[Column3]])-Table134[[#This Row],[Discard]]</f>
        <v>0</v>
      </c>
      <c r="O231" s="105">
        <f>RANK(Table134[[#This Row],[Total2]],Table134[Total2])</f>
        <v>68</v>
      </c>
    </row>
    <row r="232" spans="1:15">
      <c r="A232" s="85"/>
      <c r="B232" s="86"/>
      <c r="C232" s="86"/>
      <c r="D232" s="86"/>
      <c r="E232" s="86"/>
      <c r="F232" s="86"/>
      <c r="G232" s="86"/>
      <c r="H232" s="86"/>
      <c r="I232" s="86"/>
      <c r="J232" s="108">
        <f>IF(COUNT(Table134[[#This Row],[BEE1]:[Column4]])&gt;1,MIN(Table134[[#This Row],[BEE1]:[Column2]]),0)</f>
        <v>0</v>
      </c>
      <c r="K232" s="104" t="str">
        <f>IF(SUM(Table134[[#This Row],[BEE1]:[Column4]])-Table134[[#This Row],[Discard]]+Table134[[#This Row],[Discard]]/100000&gt;0,SUM(Table134[[#This Row],[BEE1]:[Column4]])-Table134[[#This Row],[Discard]],"")</f>
        <v/>
      </c>
      <c r="L232" s="86" t="str">
        <f>IF(Table134[[#This Row],[Total]]&lt;&gt;"",RANK(Table134[[#This Row],[Total]],Table134[Total]),"")</f>
        <v/>
      </c>
      <c r="M232" s="105" t="str">
        <f>IF(Table134[[#This Row],[Name]]&lt;&gt;"",Table134[[#This Row],[Name]],"")</f>
        <v/>
      </c>
      <c r="N232" s="85">
        <f>SUM(Table134[[#This Row],[BEE1]:[Column3]])-Table134[[#This Row],[Discard]]</f>
        <v>0</v>
      </c>
      <c r="O232" s="105">
        <f>RANK(Table134[[#This Row],[Total2]],Table134[Total2])</f>
        <v>68</v>
      </c>
    </row>
    <row r="233" spans="1:15">
      <c r="A233" s="85"/>
      <c r="B233" s="86"/>
      <c r="C233" s="86"/>
      <c r="D233" s="86"/>
      <c r="E233" s="86"/>
      <c r="F233" s="86"/>
      <c r="G233" s="86"/>
      <c r="H233" s="86"/>
      <c r="I233" s="86"/>
      <c r="J233" s="108">
        <f>IF(COUNT(Table134[[#This Row],[BEE1]:[Column4]])&gt;1,MIN(Table134[[#This Row],[BEE1]:[Column2]]),0)</f>
        <v>0</v>
      </c>
      <c r="K233" s="104" t="str">
        <f>IF(SUM(Table134[[#This Row],[BEE1]:[Column4]])-Table134[[#This Row],[Discard]]+Table134[[#This Row],[Discard]]/100000&gt;0,SUM(Table134[[#This Row],[BEE1]:[Column4]])-Table134[[#This Row],[Discard]],"")</f>
        <v/>
      </c>
      <c r="L233" s="86" t="str">
        <f>IF(Table134[[#This Row],[Total]]&lt;&gt;"",RANK(Table134[[#This Row],[Total]],Table134[Total]),"")</f>
        <v/>
      </c>
      <c r="M233" s="105" t="str">
        <f>IF(Table134[[#This Row],[Name]]&lt;&gt;"",Table134[[#This Row],[Name]],"")</f>
        <v/>
      </c>
      <c r="N233" s="85">
        <f>SUM(Table134[[#This Row],[BEE1]:[Column3]])-Table134[[#This Row],[Discard]]</f>
        <v>0</v>
      </c>
      <c r="O233" s="105">
        <f>RANK(Table134[[#This Row],[Total2]],Table134[Total2])</f>
        <v>68</v>
      </c>
    </row>
    <row r="234" spans="1:15">
      <c r="A234" s="85"/>
      <c r="B234" s="86"/>
      <c r="C234" s="86"/>
      <c r="D234" s="86"/>
      <c r="E234" s="86"/>
      <c r="F234" s="86"/>
      <c r="G234" s="86"/>
      <c r="H234" s="86"/>
      <c r="I234" s="86"/>
      <c r="J234" s="108">
        <f>IF(COUNT(Table134[[#This Row],[BEE1]:[Column4]])&gt;1,MIN(Table134[[#This Row],[BEE1]:[Column2]]),0)</f>
        <v>0</v>
      </c>
      <c r="K234" s="104" t="str">
        <f>IF(SUM(Table134[[#This Row],[BEE1]:[Column4]])-Table134[[#This Row],[Discard]]+Table134[[#This Row],[Discard]]/100000&gt;0,SUM(Table134[[#This Row],[BEE1]:[Column4]])-Table134[[#This Row],[Discard]],"")</f>
        <v/>
      </c>
      <c r="L234" s="86" t="str">
        <f>IF(Table134[[#This Row],[Total]]&lt;&gt;"",RANK(Table134[[#This Row],[Total]],Table134[Total]),"")</f>
        <v/>
      </c>
      <c r="M234" s="105" t="str">
        <f>IF(Table134[[#This Row],[Name]]&lt;&gt;"",Table134[[#This Row],[Name]],"")</f>
        <v/>
      </c>
      <c r="N234" s="85">
        <f>SUM(Table134[[#This Row],[BEE1]:[Column3]])-Table134[[#This Row],[Discard]]</f>
        <v>0</v>
      </c>
      <c r="O234" s="105">
        <f>RANK(Table134[[#This Row],[Total2]],Table134[Total2])</f>
        <v>68</v>
      </c>
    </row>
    <row r="235" spans="1:15">
      <c r="A235" s="87"/>
      <c r="B235" s="102"/>
      <c r="C235" s="102"/>
      <c r="D235" s="102"/>
      <c r="E235" s="102"/>
      <c r="F235" s="102"/>
      <c r="G235" s="102"/>
      <c r="H235" s="102"/>
      <c r="I235" s="102"/>
      <c r="J235" s="108">
        <f>IF(COUNT(Table134[[#This Row],[BEE1]:[Column4]])&gt;1,MIN(Table134[[#This Row],[BEE1]:[Column2]]),0)</f>
        <v>0</v>
      </c>
      <c r="K235" s="104" t="str">
        <f>IF(SUM(Table134[[#This Row],[BEE1]:[Column4]])-Table134[[#This Row],[Discard]]+Table134[[#This Row],[Discard]]/100000&gt;0,SUM(Table134[[#This Row],[BEE1]:[Column4]])-Table134[[#This Row],[Discard]],"")</f>
        <v/>
      </c>
      <c r="L235" s="86" t="str">
        <f>IF(Table134[[#This Row],[Total]]&lt;&gt;"",RANK(Table134[[#This Row],[Total]],Table134[Total]),"")</f>
        <v/>
      </c>
      <c r="M235" s="105" t="str">
        <f>IF(Table134[[#This Row],[Name]]&lt;&gt;"",Table134[[#This Row],[Name]],"")</f>
        <v/>
      </c>
      <c r="N235" s="85">
        <f>SUM(Table134[[#This Row],[BEE1]:[Column3]])-Table134[[#This Row],[Discard]]</f>
        <v>0</v>
      </c>
      <c r="O235" s="105">
        <f>RANK(Table134[[#This Row],[Total2]],Table134[Total2])</f>
        <v>68</v>
      </c>
    </row>
    <row r="236" spans="1:15">
      <c r="A236" s="85"/>
      <c r="B236" s="86"/>
      <c r="C236" s="86"/>
      <c r="D236" s="86"/>
      <c r="E236" s="86"/>
      <c r="F236" s="86"/>
      <c r="G236" s="86"/>
      <c r="H236" s="86"/>
      <c r="I236" s="86"/>
      <c r="J236" s="108"/>
      <c r="K236" s="104"/>
      <c r="L236" s="86" t="str">
        <f>IF(Table134[[#This Row],[Total]]&lt;&gt;"",RANK(Table134[[#This Row],[Total]],Table134[Total]),"")</f>
        <v/>
      </c>
      <c r="M236" s="105"/>
      <c r="N236" s="85">
        <f>SUM(Table134[[#This Row],[BEE1]:[Column3]])-Table134[[#This Row],[Discard]]</f>
        <v>0</v>
      </c>
      <c r="O236" s="105">
        <f>RANK(Table134[[#This Row],[Total2]],Table134[Total2])</f>
        <v>68</v>
      </c>
    </row>
  </sheetData>
  <mergeCells count="1">
    <mergeCell ref="E1:G1"/>
  </mergeCells>
  <pageMargins left="0.75" right="0.75" top="1" bottom="1" header="0.5" footer="0.5"/>
  <pageSetup paperSize="9" scale="63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30"/>
  <sheetViews>
    <sheetView workbookViewId="0">
      <selection activeCell="Q11" sqref="Q11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5" customWidth="1"/>
    <col min="14" max="15" width="9" hidden="1" customWidth="1"/>
  </cols>
  <sheetData>
    <row r="1" spans="1:15" s="1" customFormat="1" ht="28.5">
      <c r="A1" s="1" t="s">
        <v>257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15" s="2" customFormat="1">
      <c r="A3" s="2" t="s">
        <v>1</v>
      </c>
      <c r="B3" s="2" t="s">
        <v>73</v>
      </c>
      <c r="C3" s="2" t="s">
        <v>396</v>
      </c>
      <c r="D3" s="86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  <c r="N3" s="2" t="s">
        <v>80</v>
      </c>
      <c r="O3" s="2" t="s">
        <v>81</v>
      </c>
    </row>
    <row r="4" spans="1:15">
      <c r="A4" s="31" t="s">
        <v>228</v>
      </c>
      <c r="B4" s="32" t="s">
        <v>156</v>
      </c>
      <c r="C4" s="2">
        <v>480</v>
      </c>
      <c r="D4" s="2">
        <v>500</v>
      </c>
      <c r="E4" s="32">
        <v>500</v>
      </c>
      <c r="F4" s="32">
        <v>500</v>
      </c>
      <c r="G4" s="32"/>
      <c r="J4" s="3">
        <f>IF(COUNT(Table13410[[#This Row],[BEE1]:[Column4]])&gt;1,MIN(Table13410[[#This Row],[BEE1]:[Column2]]),0)</f>
        <v>480</v>
      </c>
      <c r="K4" s="17">
        <f>IF(SUM(Table13410[[#This Row],[BEE1]:[Column4]])-Table13410[[#This Row],[Discard]]+Table13410[[#This Row],[Discard]]/100000&gt;0,SUM(Table13410[[#This Row],[BEE1]:[Column4]])-Table13410[[#This Row],[Discard]]*0.9999,"")</f>
        <v>1500.048</v>
      </c>
      <c r="L4" s="2">
        <f>IF(Table13410[[#This Row],[Total]]&lt;&gt;"",RANK(Table13410[[#This Row],[Total]],Table13410[Total]),"")</f>
        <v>1</v>
      </c>
      <c r="M4" s="5" t="str">
        <f>IF(Table13410[[#This Row],[Name]]&lt;&gt;"",Table13410[[#This Row],[Name]],"")</f>
        <v>Philip Shaw</v>
      </c>
      <c r="N4">
        <f>SUM(Table13410[[#This Row],[BEE1]:[Column3]])-Table13410[[#This Row],[Discard]]</f>
        <v>1500</v>
      </c>
      <c r="O4" s="5">
        <f>RANK(Table13410[[#This Row],[Total2]],Table13410[Total2])</f>
        <v>1</v>
      </c>
    </row>
    <row r="5" spans="1:15">
      <c r="A5" s="31" t="s">
        <v>258</v>
      </c>
      <c r="B5" s="32" t="s">
        <v>156</v>
      </c>
      <c r="C5" s="32">
        <v>500</v>
      </c>
      <c r="D5" s="32">
        <v>480</v>
      </c>
      <c r="E5" s="32">
        <v>480</v>
      </c>
      <c r="F5" s="32">
        <v>460</v>
      </c>
      <c r="G5" s="32"/>
      <c r="J5" s="3">
        <f>IF(COUNT(Table13410[[#This Row],[BEE1]:[Column4]])&gt;1,MIN(Table13410[[#This Row],[BEE1]:[Column2]]),0)</f>
        <v>460</v>
      </c>
      <c r="K5" s="17">
        <f>IF(SUM(Table13410[[#This Row],[BEE1]:[Column4]])-Table13410[[#This Row],[Discard]]+Table13410[[#This Row],[Discard]]/100000&gt;0,SUM(Table13410[[#This Row],[BEE1]:[Column4]])-Table13410[[#This Row],[Discard]]*0.9999,"")</f>
        <v>1460.046</v>
      </c>
      <c r="L5" s="2">
        <f>IF(Table13410[[#This Row],[Total]]&lt;&gt;"",RANK(Table13410[[#This Row],[Total]],Table13410[Total]),"")</f>
        <v>2</v>
      </c>
      <c r="M5" s="5" t="str">
        <f>IF(Table13410[[#This Row],[Name]]&lt;&gt;"",Table13410[[#This Row],[Name]],"")</f>
        <v>Sylwester Hajdul</v>
      </c>
      <c r="N5">
        <f>SUM(Table13410[[#This Row],[BEE1]:[Column3]])-Table13410[[#This Row],[Discard]]</f>
        <v>1460</v>
      </c>
      <c r="O5" s="5">
        <f>RANK(Table13410[[#This Row],[Total2]],Table13410[Total2])</f>
        <v>2</v>
      </c>
    </row>
    <row r="6" spans="1:15">
      <c r="A6" s="31" t="s">
        <v>240</v>
      </c>
      <c r="B6" s="32" t="s">
        <v>88</v>
      </c>
      <c r="C6" s="32">
        <v>460</v>
      </c>
      <c r="D6" s="32">
        <v>460</v>
      </c>
      <c r="E6" s="32">
        <v>460</v>
      </c>
      <c r="F6" s="32">
        <v>480</v>
      </c>
      <c r="G6" s="32"/>
      <c r="J6" s="3">
        <f>IF(COUNT(Table13410[[#This Row],[BEE1]:[Column4]])&gt;1,MIN(Table13410[[#This Row],[BEE1]:[Column2]]),0)</f>
        <v>460</v>
      </c>
      <c r="K6" s="17">
        <f>IF(SUM(Table13410[[#This Row],[BEE1]:[Column4]])-Table13410[[#This Row],[Discard]]+Table13410[[#This Row],[Discard]]/100000&gt;0,SUM(Table13410[[#This Row],[BEE1]:[Column4]])-Table13410[[#This Row],[Discard]]*0.9999,"")</f>
        <v>1400.046</v>
      </c>
      <c r="L6" s="2">
        <f>IF(Table13410[[#This Row],[Total]]&lt;&gt;"",RANK(Table13410[[#This Row],[Total]],Table13410[Total]),"")</f>
        <v>3</v>
      </c>
      <c r="M6" s="5" t="str">
        <f>IF(Table13410[[#This Row],[Name]]&lt;&gt;"",Table13410[[#This Row],[Name]],"")</f>
        <v>Kevin O'Brien</v>
      </c>
      <c r="N6">
        <f>SUM(Table13410[[#This Row],[BEE1]:[Column3]])-Table13410[[#This Row],[Discard]]</f>
        <v>1400</v>
      </c>
      <c r="O6" s="5">
        <f>RANK(Table13410[[#This Row],[Total2]],Table13410[Total2])</f>
        <v>3</v>
      </c>
    </row>
    <row r="7" spans="1:15">
      <c r="A7" s="31" t="s">
        <v>245</v>
      </c>
      <c r="B7" s="32" t="s">
        <v>88</v>
      </c>
      <c r="C7" s="32">
        <v>430</v>
      </c>
      <c r="D7" s="32">
        <v>440</v>
      </c>
      <c r="E7" s="32">
        <v>440</v>
      </c>
      <c r="F7" s="32">
        <v>0</v>
      </c>
      <c r="G7" s="32"/>
      <c r="J7" s="3">
        <f>IF(COUNT(Table13410[[#This Row],[BEE1]:[Column4]])&gt;1,MIN(Table13410[[#This Row],[BEE1]:[Column2]]),0)</f>
        <v>0</v>
      </c>
      <c r="K7" s="17">
        <f>IF(SUM(Table13410[[#This Row],[BEE1]:[Column4]])-Table13410[[#This Row],[Discard]]+Table13410[[#This Row],[Discard]]/100000&gt;0,SUM(Table13410[[#This Row],[BEE1]:[Column4]])-Table13410[[#This Row],[Discard]]*0.9999,"")</f>
        <v>1310</v>
      </c>
      <c r="L7" s="2">
        <f>IF(Table13410[[#This Row],[Total]]&lt;&gt;"",RANK(Table13410[[#This Row],[Total]],Table13410[Total]),"")</f>
        <v>4</v>
      </c>
      <c r="M7" s="5" t="str">
        <f>IF(Table13410[[#This Row],[Name]]&lt;&gt;"",Table13410[[#This Row],[Name]],"")</f>
        <v>Gary Mahoney</v>
      </c>
      <c r="N7">
        <f>SUM(Table13410[[#This Row],[BEE1]:[Column3]])-Table13410[[#This Row],[Discard]]</f>
        <v>1310</v>
      </c>
      <c r="O7" s="5">
        <f>RANK(Table13410[[#This Row],[Total2]],Table13410[Total2])</f>
        <v>4</v>
      </c>
    </row>
    <row r="8" spans="1:15">
      <c r="A8" s="38" t="s">
        <v>237</v>
      </c>
      <c r="B8" s="34" t="s">
        <v>100</v>
      </c>
      <c r="C8" s="34">
        <v>400</v>
      </c>
      <c r="D8" s="34">
        <v>430</v>
      </c>
      <c r="E8" s="34">
        <v>0</v>
      </c>
      <c r="F8" s="34">
        <v>440</v>
      </c>
      <c r="G8" s="34"/>
      <c r="J8" s="39">
        <f>IF(COUNT(Table13410[[#This Row],[BEE1]:[Column4]])&gt;1,MIN(Table13410[[#This Row],[BEE1]:[Column2]]),0)</f>
        <v>0</v>
      </c>
      <c r="K8" s="17">
        <f>IF(SUM(Table13410[[#This Row],[BEE1]:[Column4]])-Table13410[[#This Row],[Discard]]+Table13410[[#This Row],[Discard]]/100000&gt;0,SUM(Table13410[[#This Row],[BEE1]:[Column4]])-Table13410[[#This Row],[Discard]]*0.9999,"")</f>
        <v>1270</v>
      </c>
      <c r="L8" s="10">
        <f>IF(Table13410[[#This Row],[Total]]&lt;&gt;"",RANK(Table13410[[#This Row],[Total]],Table13410[Total]),"")</f>
        <v>5</v>
      </c>
      <c r="M8" s="40" t="str">
        <f>IF(Table13410[[#This Row],[Name]]&lt;&gt;"",Table13410[[#This Row],[Name]],"")</f>
        <v>Jeremy Wrenn</v>
      </c>
      <c r="N8" s="11">
        <f>SUM(Table13410[[#This Row],[BEE1]:[Column3]])-Table13410[[#This Row],[Discard]]</f>
        <v>1270</v>
      </c>
      <c r="O8" s="40">
        <f>RANK(Table13410[[#This Row],[Total2]],Table13410[Total2])</f>
        <v>5</v>
      </c>
    </row>
    <row r="9" spans="1:15">
      <c r="A9" s="35" t="s">
        <v>255</v>
      </c>
      <c r="B9" s="34" t="s">
        <v>156</v>
      </c>
      <c r="C9" s="34">
        <v>390</v>
      </c>
      <c r="D9" s="34">
        <v>420</v>
      </c>
      <c r="E9" s="34">
        <v>420</v>
      </c>
      <c r="F9" s="34">
        <v>415</v>
      </c>
      <c r="G9" s="34"/>
      <c r="J9" s="39">
        <f>IF(COUNT(Table13410[[#This Row],[BEE1]:[Column4]])&gt;1,MIN(Table13410[[#This Row],[BEE1]:[Column2]]),0)</f>
        <v>390</v>
      </c>
      <c r="K9" s="17">
        <f>IF(SUM(Table13410[[#This Row],[BEE1]:[Column4]])-Table13410[[#This Row],[Discard]]+Table13410[[#This Row],[Discard]]/100000&gt;0,SUM(Table13410[[#This Row],[BEE1]:[Column4]])-Table13410[[#This Row],[Discard]]*0.9999,"")</f>
        <v>1255.039</v>
      </c>
      <c r="L9" s="10">
        <f>IF(Table13410[[#This Row],[Total]]&lt;&gt;"",RANK(Table13410[[#This Row],[Total]],Table13410[Total]),"")</f>
        <v>6</v>
      </c>
      <c r="M9" s="40" t="str">
        <f>IF(Table13410[[#This Row],[Name]]&lt;&gt;"",Table13410[[#This Row],[Name]],"")</f>
        <v>Margie Hadden</v>
      </c>
      <c r="N9" s="11">
        <f>SUM(Table13410[[#This Row],[BEE1]:[Column3]])-Table13410[[#This Row],[Discard]]</f>
        <v>1255</v>
      </c>
      <c r="O9" s="40">
        <f>RANK(Table13410[[#This Row],[Total2]],Table13410[Total2])</f>
        <v>6</v>
      </c>
    </row>
    <row r="10" spans="1:15">
      <c r="A10" s="31" t="s">
        <v>402</v>
      </c>
      <c r="B10" s="32" t="s">
        <v>156</v>
      </c>
      <c r="C10" s="32">
        <v>0</v>
      </c>
      <c r="D10" s="32">
        <v>0</v>
      </c>
      <c r="E10" s="32">
        <v>430</v>
      </c>
      <c r="F10" s="32">
        <v>390</v>
      </c>
      <c r="G10" s="32"/>
      <c r="J10" s="3">
        <f>IF(COUNT(Table13410[[#This Row],[BEE1]:[Column4]])&gt;1,MIN(Table13410[[#This Row],[BEE1]:[Column2]]),0)</f>
        <v>0</v>
      </c>
      <c r="K10" s="17">
        <f>IF(SUM(Table13410[[#This Row],[BEE1]:[Column4]])-Table13410[[#This Row],[Discard]]+Table13410[[#This Row],[Discard]]/100000&gt;0,SUM(Table13410[[#This Row],[BEE1]:[Column4]])-Table13410[[#This Row],[Discard]]*0.9999,"")</f>
        <v>820</v>
      </c>
      <c r="L10" s="2">
        <f>IF(Table13410[[#This Row],[Total]]&lt;&gt;"",RANK(Table13410[[#This Row],[Total]],Table13410[Total]),"")</f>
        <v>7</v>
      </c>
      <c r="M10" s="5" t="str">
        <f>IF(Table13410[[#This Row],[Name]]&lt;&gt;"",Table13410[[#This Row],[Name]],"")</f>
        <v>Nickolay Genov</v>
      </c>
      <c r="N10">
        <f>SUM(Table13410[[#This Row],[BEE1]:[Column3]])-Table13410[[#This Row],[Discard]]</f>
        <v>820</v>
      </c>
      <c r="O10" s="5">
        <f>RANK(Table13410[[#This Row],[Total2]],Table13410[Total2])</f>
        <v>7</v>
      </c>
    </row>
    <row r="11" spans="1:15">
      <c r="A11" s="35" t="s">
        <v>254</v>
      </c>
      <c r="B11" s="37" t="s">
        <v>156</v>
      </c>
      <c r="C11" s="37">
        <v>395</v>
      </c>
      <c r="D11" s="37">
        <v>410</v>
      </c>
      <c r="E11" s="37">
        <v>0</v>
      </c>
      <c r="F11" s="37">
        <v>0</v>
      </c>
      <c r="G11" s="37"/>
      <c r="H11" s="38"/>
      <c r="I11" s="38"/>
      <c r="J11" s="41">
        <f>IF(COUNT(Table13410[[#This Row],[BEE1]:[Column4]])&gt;1,MIN(Table13410[[#This Row],[BEE1]:[Column2]]),0)</f>
        <v>0</v>
      </c>
      <c r="K11" s="17">
        <f>IF(SUM(Table13410[[#This Row],[BEE1]:[Column4]])-Table13410[[#This Row],[Discard]]+Table13410[[#This Row],[Discard]]/100000&gt;0,SUM(Table13410[[#This Row],[BEE1]:[Column4]])-Table13410[[#This Row],[Discard]]*0.9999,"")</f>
        <v>805</v>
      </c>
      <c r="L11" s="36">
        <f>IF(Table13410[[#This Row],[Total]]&lt;&gt;"",RANK(Table13410[[#This Row],[Total]],Table13410[Total]),"")</f>
        <v>8</v>
      </c>
      <c r="M11" s="43" t="str">
        <f>IF(Table13410[[#This Row],[Name]]&lt;&gt;"",Table13410[[#This Row],[Name]],"")</f>
        <v>Catherine Harnedy</v>
      </c>
      <c r="N11" s="38">
        <f>SUM(Table13410[[#This Row],[BEE1]:[Column3]])-Table13410[[#This Row],[Discard]]</f>
        <v>805</v>
      </c>
      <c r="O11" s="43">
        <f>RANK(Table13410[[#This Row],[Total2]],Table13410[Total2])</f>
        <v>8</v>
      </c>
    </row>
    <row r="12" spans="1:15">
      <c r="A12" s="38" t="s">
        <v>246</v>
      </c>
      <c r="B12" s="37" t="s">
        <v>242</v>
      </c>
      <c r="C12" s="37">
        <v>440</v>
      </c>
      <c r="D12" s="37">
        <v>0</v>
      </c>
      <c r="E12" s="37">
        <v>0</v>
      </c>
      <c r="F12" s="37">
        <v>0</v>
      </c>
      <c r="G12" s="37"/>
      <c r="J12" s="41">
        <f>IF(COUNT(Table13410[[#This Row],[BEE1]:[Column4]])&gt;1,MIN(Table13410[[#This Row],[BEE1]:[Column2]]),0)</f>
        <v>0</v>
      </c>
      <c r="K12" s="17">
        <f>IF(SUM(Table13410[[#This Row],[BEE1]:[Column4]])-Table13410[[#This Row],[Discard]]+Table13410[[#This Row],[Discard]]/100000&gt;0,SUM(Table13410[[#This Row],[BEE1]:[Column4]])-Table13410[[#This Row],[Discard]]*0.9999,"")</f>
        <v>440</v>
      </c>
      <c r="L12" s="36">
        <f>IF(Table13410[[#This Row],[Total]]&lt;&gt;"",RANK(Table13410[[#This Row],[Total]],Table13410[Total]),"")</f>
        <v>9</v>
      </c>
      <c r="M12" s="43" t="str">
        <f>IF(Table13410[[#This Row],[Name]]&lt;&gt;"",Table13410[[#This Row],[Name]],"")</f>
        <v>Maciek Zaczec</v>
      </c>
      <c r="N12" s="38">
        <f>SUM(Table13410[[#This Row],[BEE1]:[Column3]])-Table13410[[#This Row],[Discard]]</f>
        <v>440</v>
      </c>
      <c r="O12" s="43">
        <f>RANK(Table13410[[#This Row],[Total2]],Table13410[Total2])</f>
        <v>9</v>
      </c>
    </row>
    <row r="13" spans="1:15">
      <c r="A13" s="35" t="s">
        <v>259</v>
      </c>
      <c r="B13" s="37" t="s">
        <v>242</v>
      </c>
      <c r="C13" s="37">
        <v>420</v>
      </c>
      <c r="D13" s="37">
        <v>0</v>
      </c>
      <c r="E13" s="37">
        <v>0</v>
      </c>
      <c r="F13" s="37">
        <v>0</v>
      </c>
      <c r="G13" s="37"/>
      <c r="J13" s="41">
        <f>IF(COUNT(Table13410[[#This Row],[BEE1]:[Column4]])&gt;1,MIN(Table13410[[#This Row],[BEE1]:[Column2]]),0)</f>
        <v>0</v>
      </c>
      <c r="K13" s="17">
        <f>IF(SUM(Table13410[[#This Row],[BEE1]:[Column4]])-Table13410[[#This Row],[Discard]]+Table13410[[#This Row],[Discard]]/100000&gt;0,SUM(Table13410[[#This Row],[BEE1]:[Column4]])-Table13410[[#This Row],[Discard]]*0.9999,"")</f>
        <v>420</v>
      </c>
      <c r="L13" s="36">
        <f>IF(Table13410[[#This Row],[Total]]&lt;&gt;"",RANK(Table13410[[#This Row],[Total]],Table13410[Total]),"")</f>
        <v>10</v>
      </c>
      <c r="M13" s="43" t="str">
        <f>IF(Table13410[[#This Row],[Name]]&lt;&gt;"",Table13410[[#This Row],[Name]],"")</f>
        <v>Saulius Kuprys</v>
      </c>
      <c r="N13" s="38">
        <f>SUM(Table13410[[#This Row],[BEE1]:[Column3]])-Table13410[[#This Row],[Discard]]</f>
        <v>420</v>
      </c>
      <c r="O13" s="43">
        <f>RANK(Table13410[[#This Row],[Total2]],Table13410[Total2])</f>
        <v>10</v>
      </c>
    </row>
    <row r="14" spans="1:15">
      <c r="A14" s="31" t="s">
        <v>429</v>
      </c>
      <c r="B14" s="32" t="s">
        <v>242</v>
      </c>
      <c r="C14" s="32">
        <v>0</v>
      </c>
      <c r="D14" s="32">
        <v>0</v>
      </c>
      <c r="E14" s="32">
        <v>0</v>
      </c>
      <c r="F14" s="32">
        <v>415</v>
      </c>
      <c r="G14" s="32"/>
      <c r="J14" s="3">
        <f>IF(COUNT(Table13410[[#This Row],[BEE1]:[Column4]])&gt;1,MIN(Table13410[[#This Row],[BEE1]:[Column2]]),0)</f>
        <v>0</v>
      </c>
      <c r="K14" s="17">
        <f>IF(SUM(Table13410[[#This Row],[BEE1]:[Column4]])-Table13410[[#This Row],[Discard]]+Table13410[[#This Row],[Discard]]/100000&gt;0,SUM(Table13410[[#This Row],[BEE1]:[Column4]])-Table13410[[#This Row],[Discard]]*0.9999,"")</f>
        <v>415</v>
      </c>
      <c r="L14" s="2">
        <f>IF(Table13410[[#This Row],[Total]]&lt;&gt;"",RANK(Table13410[[#This Row],[Total]],Table13410[Total]),"")</f>
        <v>11</v>
      </c>
      <c r="M14" s="5" t="str">
        <f>IF(Table13410[[#This Row],[Name]]&lt;&gt;"",Table13410[[#This Row],[Name]],"")</f>
        <v>Martin</v>
      </c>
      <c r="N14">
        <f>SUM(Table13410[[#This Row],[BEE1]:[Column3]])-Table13410[[#This Row],[Discard]]</f>
        <v>415</v>
      </c>
      <c r="O14" s="5">
        <f>RANK(Table13410[[#This Row],[Total2]],Table13410[Total2])</f>
        <v>11</v>
      </c>
    </row>
    <row r="15" spans="1:15">
      <c r="A15" s="31" t="s">
        <v>431</v>
      </c>
      <c r="B15" s="32" t="s">
        <v>436</v>
      </c>
      <c r="C15" s="32">
        <v>0</v>
      </c>
      <c r="D15" s="32">
        <v>0</v>
      </c>
      <c r="E15" s="32">
        <v>0</v>
      </c>
      <c r="F15" s="32">
        <v>415</v>
      </c>
      <c r="G15" s="32"/>
      <c r="J15" s="3">
        <f>IF(COUNT(Table13410[[#This Row],[BEE1]:[Column4]])&gt;1,MIN(Table13410[[#This Row],[BEE1]:[Column2]]),0)</f>
        <v>0</v>
      </c>
      <c r="K15" s="17">
        <f>IF(SUM(Table13410[[#This Row],[BEE1]:[Column4]])-Table13410[[#This Row],[Discard]]+Table13410[[#This Row],[Discard]]/100000&gt;0,SUM(Table13410[[#This Row],[BEE1]:[Column4]])-Table13410[[#This Row],[Discard]]*0.9999,"")</f>
        <v>415</v>
      </c>
      <c r="L15" s="2">
        <f>IF(Table13410[[#This Row],[Total]]&lt;&gt;"",RANK(Table13410[[#This Row],[Total]],Table13410[Total]),"")</f>
        <v>11</v>
      </c>
      <c r="M15" s="5" t="str">
        <f>IF(Table13410[[#This Row],[Name]]&lt;&gt;"",Table13410[[#This Row],[Name]],"")</f>
        <v>José Lopez</v>
      </c>
      <c r="N15">
        <f>SUM(Table13410[[#This Row],[BEE1]:[Column3]])-Table13410[[#This Row],[Discard]]</f>
        <v>415</v>
      </c>
      <c r="O15" s="5">
        <f>RANK(Table13410[[#This Row],[Total2]],Table13410[Total2])</f>
        <v>11</v>
      </c>
    </row>
    <row r="16" spans="1:15">
      <c r="A16" s="31" t="s">
        <v>432</v>
      </c>
      <c r="B16" s="32" t="s">
        <v>436</v>
      </c>
      <c r="C16" s="32">
        <v>0</v>
      </c>
      <c r="D16" s="32">
        <v>0</v>
      </c>
      <c r="E16" s="32">
        <v>0</v>
      </c>
      <c r="F16" s="32">
        <v>415</v>
      </c>
      <c r="G16" s="32"/>
      <c r="J16" s="3">
        <f>IF(COUNT(Table13410[[#This Row],[BEE1]:[Column4]])&gt;1,MIN(Table13410[[#This Row],[BEE1]:[Column2]]),0)</f>
        <v>0</v>
      </c>
      <c r="K16" s="17">
        <f>IF(SUM(Table13410[[#This Row],[BEE1]:[Column4]])-Table13410[[#This Row],[Discard]]+Table13410[[#This Row],[Discard]]/100000&gt;0,SUM(Table13410[[#This Row],[BEE1]:[Column4]])-Table13410[[#This Row],[Discard]]*0.9999,"")</f>
        <v>415</v>
      </c>
      <c r="L16" s="2">
        <f>IF(Table13410[[#This Row],[Total]]&lt;&gt;"",RANK(Table13410[[#This Row],[Total]],Table13410[Total]),"")</f>
        <v>11</v>
      </c>
      <c r="M16" s="5" t="str">
        <f>IF(Table13410[[#This Row],[Name]]&lt;&gt;"",Table13410[[#This Row],[Name]],"")</f>
        <v>José Claro</v>
      </c>
      <c r="N16">
        <f>SUM(Table13410[[#This Row],[BEE1]:[Column3]])-Table13410[[#This Row],[Discard]]</f>
        <v>415</v>
      </c>
      <c r="O16" s="5">
        <f>RANK(Table13410[[#This Row],[Total2]],Table13410[Total2])</f>
        <v>11</v>
      </c>
    </row>
    <row r="17" spans="1:15">
      <c r="A17" t="s">
        <v>248</v>
      </c>
      <c r="B17" s="32" t="s">
        <v>88</v>
      </c>
      <c r="C17" s="32">
        <v>410</v>
      </c>
      <c r="D17" s="32">
        <v>0</v>
      </c>
      <c r="E17" s="32">
        <v>0</v>
      </c>
      <c r="F17" s="32">
        <v>0</v>
      </c>
      <c r="G17" s="32"/>
      <c r="J17" s="3">
        <f>IF(COUNT(Table13410[[#This Row],[BEE1]:[Column4]])&gt;1,MIN(Table13410[[#This Row],[BEE1]:[Column2]]),0)</f>
        <v>0</v>
      </c>
      <c r="K17" s="17">
        <f>IF(SUM(Table13410[[#This Row],[BEE1]:[Column4]])-Table13410[[#This Row],[Discard]]+Table13410[[#This Row],[Discard]]/100000&gt;0,SUM(Table13410[[#This Row],[BEE1]:[Column4]])-Table13410[[#This Row],[Discard]]*0.9999,"")</f>
        <v>410</v>
      </c>
      <c r="L17" s="2">
        <f>IF(Table13410[[#This Row],[Total]]&lt;&gt;"",RANK(Table13410[[#This Row],[Total]],Table13410[Total]),"")</f>
        <v>14</v>
      </c>
      <c r="M17" s="5" t="str">
        <f>IF(Table13410[[#This Row],[Name]]&lt;&gt;"",Table13410[[#This Row],[Name]],"")</f>
        <v>Carlos Cavacas</v>
      </c>
      <c r="N17">
        <f>SUM(Table13410[[#This Row],[BEE1]:[Column3]])-Table13410[[#This Row],[Discard]]</f>
        <v>410</v>
      </c>
      <c r="O17" s="5">
        <f>RANK(Table13410[[#This Row],[Total2]],Table13410[Total2])</f>
        <v>14</v>
      </c>
    </row>
    <row r="18" spans="1:15">
      <c r="A18" s="31" t="s">
        <v>260</v>
      </c>
      <c r="B18" s="32" t="s">
        <v>88</v>
      </c>
      <c r="C18" s="32">
        <v>0</v>
      </c>
      <c r="D18" s="32">
        <v>400</v>
      </c>
      <c r="E18" s="32">
        <v>0</v>
      </c>
      <c r="F18" s="32">
        <v>0</v>
      </c>
      <c r="G18" s="32"/>
      <c r="J18" s="3">
        <f>IF(COUNT(Table13410[[#This Row],[BEE1]:[Column4]])&gt;1,MIN(Table13410[[#This Row],[BEE1]:[Column2]]),0)</f>
        <v>0</v>
      </c>
      <c r="K18" s="17">
        <f>IF(SUM(Table13410[[#This Row],[BEE1]:[Column4]])-Table13410[[#This Row],[Discard]]+Table13410[[#This Row],[Discard]]/100000&gt;0,SUM(Table13410[[#This Row],[BEE1]:[Column4]])-Table13410[[#This Row],[Discard]]*0.9999,"")</f>
        <v>400</v>
      </c>
      <c r="L18" s="2">
        <f>IF(Table13410[[#This Row],[Total]]&lt;&gt;"",RANK(Table13410[[#This Row],[Total]],Table13410[Total]),"")</f>
        <v>15</v>
      </c>
      <c r="M18" s="5" t="str">
        <f>IF(Table13410[[#This Row],[Name]]&lt;&gt;"",Table13410[[#This Row],[Name]],"")</f>
        <v>John Barry</v>
      </c>
      <c r="N18">
        <f>SUM(Table13410[[#This Row],[BEE1]:[Column3]])-Table13410[[#This Row],[Discard]]</f>
        <v>400</v>
      </c>
      <c r="O18" s="5">
        <f>RANK(Table13410[[#This Row],[Total2]],Table13410[Total2])</f>
        <v>15</v>
      </c>
    </row>
    <row r="19" spans="1:15">
      <c r="A19" s="31" t="s">
        <v>435</v>
      </c>
      <c r="B19" s="32" t="s">
        <v>242</v>
      </c>
      <c r="C19" s="32">
        <v>0</v>
      </c>
      <c r="D19" s="32">
        <v>0</v>
      </c>
      <c r="E19" s="32">
        <v>0</v>
      </c>
      <c r="F19" s="32">
        <v>395</v>
      </c>
      <c r="G19" s="32"/>
      <c r="J19" s="3">
        <f>IF(COUNT(Table13410[[#This Row],[BEE1]:[Column4]])&gt;1,MIN(Table13410[[#This Row],[BEE1]:[Column2]]),0)</f>
        <v>0</v>
      </c>
      <c r="K19" s="17">
        <f>IF(SUM(Table13410[[#This Row],[BEE1]:[Column4]])-Table13410[[#This Row],[Discard]]+Table13410[[#This Row],[Discard]]/100000&gt;0,SUM(Table13410[[#This Row],[BEE1]:[Column4]])-Table13410[[#This Row],[Discard]]*0.9999,"")</f>
        <v>395</v>
      </c>
      <c r="L19" s="2">
        <f>IF(Table13410[[#This Row],[Total]]&lt;&gt;"",RANK(Table13410[[#This Row],[Total]],Table13410[Total]),"")</f>
        <v>16</v>
      </c>
      <c r="M19" s="5" t="str">
        <f>IF(Table13410[[#This Row],[Name]]&lt;&gt;"",Table13410[[#This Row],[Name]],"")</f>
        <v>Waldamar Mika</v>
      </c>
      <c r="N19">
        <f>SUM(Table13410[[#This Row],[BEE1]:[Column3]])-Table13410[[#This Row],[Discard]]</f>
        <v>395</v>
      </c>
      <c r="O19" s="5">
        <f>RANK(Table13410[[#This Row],[Total2]],Table13410[Total2])</f>
        <v>16</v>
      </c>
    </row>
    <row r="20" spans="1:15">
      <c r="A20" s="31" t="s">
        <v>433</v>
      </c>
      <c r="B20" s="32" t="s">
        <v>88</v>
      </c>
      <c r="C20" s="32">
        <v>0</v>
      </c>
      <c r="D20" s="32">
        <v>0</v>
      </c>
      <c r="E20" s="32">
        <v>0</v>
      </c>
      <c r="F20" s="32">
        <v>385</v>
      </c>
      <c r="G20" s="32"/>
      <c r="J20" s="3">
        <f>IF(COUNT(Table13410[[#This Row],[BEE1]:[Column4]])&gt;1,MIN(Table13410[[#This Row],[BEE1]:[Column2]]),0)</f>
        <v>0</v>
      </c>
      <c r="K20" s="17">
        <f>IF(SUM(Table13410[[#This Row],[BEE1]:[Column4]])-Table13410[[#This Row],[Discard]]+Table13410[[#This Row],[Discard]]/100000&gt;0,SUM(Table13410[[#This Row],[BEE1]:[Column4]])-Table13410[[#This Row],[Discard]]*0.9999,"")</f>
        <v>385</v>
      </c>
      <c r="L20" s="2">
        <f>IF(Table13410[[#This Row],[Total]]&lt;&gt;"",RANK(Table13410[[#This Row],[Total]],Table13410[Total]),"")</f>
        <v>17</v>
      </c>
      <c r="M20" s="5" t="str">
        <f>IF(Table13410[[#This Row],[Name]]&lt;&gt;"",Table13410[[#This Row],[Name]],"")</f>
        <v>Derek Noonan</v>
      </c>
      <c r="N20">
        <f>SUM(Table13410[[#This Row],[BEE1]:[Column3]])-Table13410[[#This Row],[Discard]]</f>
        <v>385</v>
      </c>
      <c r="O20" s="5">
        <f>RANK(Table13410[[#This Row],[Total2]],Table13410[Total2])</f>
        <v>17</v>
      </c>
    </row>
    <row r="21" spans="1:15">
      <c r="A21" s="31" t="s">
        <v>434</v>
      </c>
      <c r="B21" s="32" t="s">
        <v>88</v>
      </c>
      <c r="C21" s="32">
        <v>0</v>
      </c>
      <c r="D21" s="32">
        <v>0</v>
      </c>
      <c r="E21" s="32">
        <v>0</v>
      </c>
      <c r="F21" s="32">
        <v>380</v>
      </c>
      <c r="G21" s="32"/>
      <c r="J21" s="3">
        <f>IF(COUNT(Table13410[[#This Row],[BEE1]:[Column4]])&gt;1,MIN(Table13410[[#This Row],[BEE1]:[Column2]]),0)</f>
        <v>0</v>
      </c>
      <c r="K21" s="17">
        <f>IF(SUM(Table13410[[#This Row],[BEE1]:[Column4]])-Table13410[[#This Row],[Discard]]+Table13410[[#This Row],[Discard]]/100000&gt;0,SUM(Table13410[[#This Row],[BEE1]:[Column4]])-Table13410[[#This Row],[Discard]]*0.9999,"")</f>
        <v>380</v>
      </c>
      <c r="L21" s="2">
        <f>IF(Table13410[[#This Row],[Total]]&lt;&gt;"",RANK(Table13410[[#This Row],[Total]],Table13410[Total]),"")</f>
        <v>18</v>
      </c>
      <c r="M21" s="5" t="str">
        <f>IF(Table13410[[#This Row],[Name]]&lt;&gt;"",Table13410[[#This Row],[Name]],"")</f>
        <v>Brendan Noonan</v>
      </c>
      <c r="N21">
        <f>SUM(Table13410[[#This Row],[BEE1]:[Column3]])-Table13410[[#This Row],[Discard]]</f>
        <v>380</v>
      </c>
      <c r="O21" s="5">
        <f>RANK(Table13410[[#This Row],[Total2]],Table13410[Total2])</f>
        <v>18</v>
      </c>
    </row>
    <row r="22" spans="1:15">
      <c r="A22" s="31"/>
      <c r="B22" s="32"/>
      <c r="C22" s="32"/>
      <c r="D22" s="32"/>
      <c r="E22" s="32"/>
      <c r="F22" s="32"/>
      <c r="G22" s="32"/>
      <c r="J22" s="3">
        <f>IF(COUNT(Table13410[[#This Row],[BEE1]:[Column4]])&gt;1,MIN(Table13410[[#This Row],[BEE1]:[Column2]]),0)</f>
        <v>0</v>
      </c>
      <c r="K22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2" s="2" t="str">
        <f>IF(Table13410[[#This Row],[Total]]&lt;&gt;"",RANK(Table13410[[#This Row],[Total]],Table13410[Total]),"")</f>
        <v/>
      </c>
      <c r="M22" s="5" t="str">
        <f>IF(Table13410[[#This Row],[Name]]&lt;&gt;"",Table13410[[#This Row],[Name]],"")</f>
        <v/>
      </c>
      <c r="N22">
        <f>SUM(Table13410[[#This Row],[BEE1]:[Column3]])-Table13410[[#This Row],[Discard]]</f>
        <v>0</v>
      </c>
      <c r="O22" s="5">
        <f>RANK(Table13410[[#This Row],[Total2]],Table13410[Total2])</f>
        <v>19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IF(COUNT(Table13410[[#This Row],[BEE1]:[Column4]])&gt;1,MIN(Table13410[[#This Row],[BEE1]:[Column2]]),0)</f>
        <v>0</v>
      </c>
      <c r="K23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3" s="2" t="str">
        <f>IF(Table13410[[#This Row],[Total]]&lt;&gt;"",RANK(Table13410[[#This Row],[Total]],Table13410[Total]),"")</f>
        <v/>
      </c>
      <c r="M23" s="5" t="str">
        <f>IF(Table13410[[#This Row],[Name]]&lt;&gt;"",Table13410[[#This Row],[Name]],"")</f>
        <v/>
      </c>
      <c r="N23">
        <f>SUM(Table13410[[#This Row],[BEE1]:[Column3]])-Table13410[[#This Row],[Discard]]</f>
        <v>0</v>
      </c>
      <c r="O23" s="5">
        <f>RANK(Table13410[[#This Row],[Total2]],Table13410[Total2])</f>
        <v>19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IF(COUNT(Table13410[[#This Row],[BEE1]:[Column4]])&gt;1,MIN(Table13410[[#This Row],[BEE1]:[Column2]]),0)</f>
        <v>0</v>
      </c>
      <c r="K24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4" s="2" t="str">
        <f>IF(Table13410[[#This Row],[Total]]&lt;&gt;"",RANK(Table13410[[#This Row],[Total]],Table13410[Total]),"")</f>
        <v/>
      </c>
      <c r="M24" s="5" t="str">
        <f>IF(Table13410[[#This Row],[Name]]&lt;&gt;"",Table13410[[#This Row],[Name]],"")</f>
        <v/>
      </c>
      <c r="N24">
        <f>SUM(Table13410[[#This Row],[BEE1]:[Column3]])-Table13410[[#This Row],[Discard]]</f>
        <v>0</v>
      </c>
      <c r="O24" s="5">
        <f>RANK(Table13410[[#This Row],[Total2]],Table13410[Total2])</f>
        <v>19</v>
      </c>
    </row>
    <row r="25" spans="1:15">
      <c r="A25" s="31"/>
      <c r="B25" s="32"/>
      <c r="C25" s="32"/>
      <c r="D25" s="32"/>
      <c r="E25" s="32"/>
      <c r="F25" s="32"/>
      <c r="G25" s="32"/>
      <c r="J25" s="3">
        <f>IF(COUNT(Table13410[[#This Row],[BEE1]:[Column4]])&gt;1,MIN(Table13410[[#This Row],[BEE1]:[Column2]]),0)</f>
        <v>0</v>
      </c>
      <c r="K25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5" s="2" t="str">
        <f>IF(Table13410[[#This Row],[Total]]&lt;&gt;"",RANK(Table13410[[#This Row],[Total]],Table13410[Total]),"")</f>
        <v/>
      </c>
      <c r="M25" s="5" t="str">
        <f>IF(Table13410[[#This Row],[Name]]&lt;&gt;"",Table13410[[#This Row],[Name]],"")</f>
        <v/>
      </c>
      <c r="N25">
        <f>SUM(Table13410[[#This Row],[BEE1]:[Column3]])-Table13410[[#This Row],[Discard]]</f>
        <v>0</v>
      </c>
      <c r="O25" s="5">
        <f>RANK(Table13410[[#This Row],[Total2]],Table13410[Total2])</f>
        <v>19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IF(COUNT(Table13410[[#This Row],[BEE1]:[Column4]])&gt;1,MIN(Table13410[[#This Row],[BEE1]:[Column2]]),0)</f>
        <v>0</v>
      </c>
      <c r="K26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6" s="2" t="str">
        <f>IF(Table13410[[#This Row],[Total]]&lt;&gt;"",RANK(Table13410[[#This Row],[Total]],Table13410[Total]),"")</f>
        <v/>
      </c>
      <c r="M26" s="5" t="str">
        <f>IF(Table13410[[#This Row],[Name]]&lt;&gt;"",Table13410[[#This Row],[Name]],"")</f>
        <v/>
      </c>
      <c r="N26">
        <f>SUM(Table13410[[#This Row],[BEE1]:[Column3]])-Table13410[[#This Row],[Discard]]</f>
        <v>0</v>
      </c>
      <c r="O26" s="5">
        <f>RANK(Table13410[[#This Row],[Total2]],Table13410[Total2])</f>
        <v>19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IF(COUNT(Table13410[[#This Row],[BEE1]:[Column4]])&gt;1,MIN(Table13410[[#This Row],[BEE1]:[Column2]]),0)</f>
        <v>0</v>
      </c>
      <c r="K27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7" s="2" t="str">
        <f>IF(Table13410[[#This Row],[Total]]&lt;&gt;"",RANK(Table13410[[#This Row],[Total]],Table13410[Total]),"")</f>
        <v/>
      </c>
      <c r="M27" s="5" t="str">
        <f>IF(Table13410[[#This Row],[Name]]&lt;&gt;"",Table13410[[#This Row],[Name]],"")</f>
        <v/>
      </c>
      <c r="N27">
        <f>SUM(Table13410[[#This Row],[BEE1]:[Column3]])-Table13410[[#This Row],[Discard]]</f>
        <v>0</v>
      </c>
      <c r="O27" s="5">
        <f>RANK(Table13410[[#This Row],[Total2]],Table13410[Total2])</f>
        <v>19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IF(COUNT(Table13410[[#This Row],[BEE1]:[Column4]])&gt;1,MIN(Table13410[[#This Row],[BEE1]:[Column2]]),0)</f>
        <v>0</v>
      </c>
      <c r="K28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8" s="2" t="str">
        <f>IF(Table13410[[#This Row],[Total]]&lt;&gt;"",RANK(Table13410[[#This Row],[Total]],Table13410[Total]),"")</f>
        <v/>
      </c>
      <c r="M28" s="5" t="str">
        <f>IF(Table13410[[#This Row],[Name]]&lt;&gt;"",Table13410[[#This Row],[Name]],"")</f>
        <v/>
      </c>
      <c r="N28">
        <f>SUM(Table13410[[#This Row],[BEE1]:[Column3]])-Table13410[[#This Row],[Discard]]</f>
        <v>0</v>
      </c>
      <c r="O28" s="5">
        <f>RANK(Table13410[[#This Row],[Total2]],Table13410[Total2])</f>
        <v>19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IF(COUNT(Table13410[[#This Row],[BEE1]:[Column4]])&gt;1,MIN(Table13410[[#This Row],[BEE1]:[Column2]]),0)</f>
        <v>0</v>
      </c>
      <c r="K29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29" s="2" t="str">
        <f>IF(Table13410[[#This Row],[Total]]&lt;&gt;"",RANK(Table13410[[#This Row],[Total]],Table13410[Total]),"")</f>
        <v/>
      </c>
      <c r="M29" s="5" t="str">
        <f>IF(Table13410[[#This Row],[Name]]&lt;&gt;"",Table13410[[#This Row],[Name]],"")</f>
        <v/>
      </c>
      <c r="N29">
        <f>SUM(Table13410[[#This Row],[BEE1]:[Column3]])-Table13410[[#This Row],[Discard]]</f>
        <v>0</v>
      </c>
      <c r="O29" s="5">
        <f>RANK(Table13410[[#This Row],[Total2]],Table13410[Total2])</f>
        <v>19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IF(COUNT(Table13410[[#This Row],[BEE1]:[Column4]])&gt;1,MIN(Table13410[[#This Row],[BEE1]:[Column2]]),0)</f>
        <v>0</v>
      </c>
      <c r="K30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0" s="2" t="str">
        <f>IF(Table13410[[#This Row],[Total]]&lt;&gt;"",RANK(Table13410[[#This Row],[Total]],Table13410[Total]),"")</f>
        <v/>
      </c>
      <c r="M30" s="5" t="str">
        <f>IF(Table13410[[#This Row],[Name]]&lt;&gt;"",Table13410[[#This Row],[Name]],"")</f>
        <v/>
      </c>
      <c r="N30">
        <f>SUM(Table13410[[#This Row],[BEE1]:[Column3]])-Table13410[[#This Row],[Discard]]</f>
        <v>0</v>
      </c>
      <c r="O30" s="5">
        <f>RANK(Table13410[[#This Row],[Total2]],Table13410[Total2])</f>
        <v>19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IF(COUNT(Table13410[[#This Row],[BEE1]:[Column4]])&gt;1,MIN(Table13410[[#This Row],[BEE1]:[Column2]]),0)</f>
        <v>0</v>
      </c>
      <c r="K31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1" s="2" t="str">
        <f>IF(Table13410[[#This Row],[Total]]&lt;&gt;"",RANK(Table13410[[#This Row],[Total]],Table13410[Total]),"")</f>
        <v/>
      </c>
      <c r="M31" s="5" t="str">
        <f>IF(Table13410[[#This Row],[Name]]&lt;&gt;"",Table13410[[#This Row],[Name]],"")</f>
        <v/>
      </c>
      <c r="N31">
        <f>SUM(Table13410[[#This Row],[BEE1]:[Column3]])-Table13410[[#This Row],[Discard]]</f>
        <v>0</v>
      </c>
      <c r="O31" s="5">
        <f>RANK(Table13410[[#This Row],[Total2]],Table13410[Total2])</f>
        <v>19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IF(COUNT(Table13410[[#This Row],[BEE1]:[Column4]])&gt;1,MIN(Table13410[[#This Row],[BEE1]:[Column2]]),0)</f>
        <v>0</v>
      </c>
      <c r="K32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2" s="2" t="str">
        <f>IF(Table13410[[#This Row],[Total]]&lt;&gt;"",RANK(Table13410[[#This Row],[Total]],Table13410[Total]),"")</f>
        <v/>
      </c>
      <c r="M32" s="5" t="str">
        <f>IF(Table13410[[#This Row],[Name]]&lt;&gt;"",Table13410[[#This Row],[Name]],"")</f>
        <v/>
      </c>
      <c r="N32">
        <f>SUM(Table13410[[#This Row],[BEE1]:[Column3]])-Table13410[[#This Row],[Discard]]</f>
        <v>0</v>
      </c>
      <c r="O32" s="5">
        <f>RANK(Table13410[[#This Row],[Total2]],Table13410[Total2])</f>
        <v>19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IF(COUNT(Table13410[[#This Row],[BEE1]:[Column4]])&gt;1,MIN(Table13410[[#This Row],[BEE1]:[Column2]]),0)</f>
        <v>0</v>
      </c>
      <c r="K33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3" s="2" t="str">
        <f>IF(Table13410[[#This Row],[Total]]&lt;&gt;"",RANK(Table13410[[#This Row],[Total]],Table13410[Total]),"")</f>
        <v/>
      </c>
      <c r="M33" s="5" t="str">
        <f>IF(Table13410[[#This Row],[Name]]&lt;&gt;"",Table13410[[#This Row],[Name]],"")</f>
        <v/>
      </c>
      <c r="N33">
        <f>SUM(Table13410[[#This Row],[BEE1]:[Column3]])-Table13410[[#This Row],[Discard]]</f>
        <v>0</v>
      </c>
      <c r="O33" s="5">
        <f>RANK(Table13410[[#This Row],[Total2]],Table13410[Total2])</f>
        <v>19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IF(COUNT(Table13410[[#This Row],[BEE1]:[Column4]])&gt;1,MIN(Table13410[[#This Row],[BEE1]:[Column2]]),0)</f>
        <v>0</v>
      </c>
      <c r="K34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4" s="2" t="str">
        <f>IF(Table13410[[#This Row],[Total]]&lt;&gt;"",RANK(Table13410[[#This Row],[Total]],Table13410[Total]),"")</f>
        <v/>
      </c>
      <c r="M34" s="5" t="str">
        <f>IF(Table13410[[#This Row],[Name]]&lt;&gt;"",Table13410[[#This Row],[Name]],"")</f>
        <v/>
      </c>
      <c r="N34">
        <f>SUM(Table13410[[#This Row],[BEE1]:[Column3]])-Table13410[[#This Row],[Discard]]</f>
        <v>0</v>
      </c>
      <c r="O34" s="5">
        <f>RANK(Table13410[[#This Row],[Total2]],Table13410[Total2])</f>
        <v>19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IF(COUNT(Table13410[[#This Row],[BEE1]:[Column4]])&gt;1,MIN(Table13410[[#This Row],[BEE1]:[Column2]]),0)</f>
        <v>0</v>
      </c>
      <c r="K35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5" s="2" t="str">
        <f>IF(Table13410[[#This Row],[Total]]&lt;&gt;"",RANK(Table13410[[#This Row],[Total]],Table13410[Total]),"")</f>
        <v/>
      </c>
      <c r="M35" s="5" t="str">
        <f>IF(Table13410[[#This Row],[Name]]&lt;&gt;"",Table13410[[#This Row],[Name]],"")</f>
        <v/>
      </c>
      <c r="N35">
        <f>SUM(Table13410[[#This Row],[BEE1]:[Column3]])-Table13410[[#This Row],[Discard]]</f>
        <v>0</v>
      </c>
      <c r="O35" s="5">
        <f>RANK(Table13410[[#This Row],[Total2]],Table13410[Total2])</f>
        <v>19</v>
      </c>
    </row>
    <row r="36" spans="1:15">
      <c r="A36" s="33"/>
      <c r="B36" s="34"/>
      <c r="C36" s="34"/>
      <c r="D36" s="34"/>
      <c r="E36" s="34"/>
      <c r="F36" s="34"/>
      <c r="G36" s="34"/>
      <c r="H36" s="10"/>
      <c r="I36" s="10"/>
      <c r="J36" s="3">
        <f>IF(COUNT(Table13410[[#This Row],[BEE1]:[Column4]])&gt;1,MIN(Table13410[[#This Row],[BEE1]:[Column2]]),0)</f>
        <v>0</v>
      </c>
      <c r="K36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6" s="2" t="str">
        <f>IF(Table13410[[#This Row],[Total]]&lt;&gt;"",RANK(Table13410[[#This Row],[Total]],Table13410[Total]),"")</f>
        <v/>
      </c>
      <c r="M36" s="5" t="str">
        <f>IF(Table13410[[#This Row],[Name]]&lt;&gt;"",Table13410[[#This Row],[Name]],"")</f>
        <v/>
      </c>
      <c r="N36">
        <f>SUM(Table13410[[#This Row],[BEE1]:[Column3]])-Table13410[[#This Row],[Discard]]</f>
        <v>0</v>
      </c>
      <c r="O36" s="5">
        <f>RANK(Table13410[[#This Row],[Total2]],Table13410[Total2])</f>
        <v>19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IF(COUNT(Table13410[[#This Row],[BEE1]:[Column4]])&gt;1,MIN(Table13410[[#This Row],[BEE1]:[Column2]]),0)</f>
        <v>0</v>
      </c>
      <c r="K37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7" s="2" t="str">
        <f>IF(Table13410[[#This Row],[Total]]&lt;&gt;"",RANK(Table13410[[#This Row],[Total]],Table13410[Total]),"")</f>
        <v/>
      </c>
      <c r="M37" s="5" t="str">
        <f>IF(Table13410[[#This Row],[Name]]&lt;&gt;"",Table13410[[#This Row],[Name]],"")</f>
        <v/>
      </c>
      <c r="N37">
        <f>SUM(Table13410[[#This Row],[BEE1]:[Column3]])-Table13410[[#This Row],[Discard]]</f>
        <v>0</v>
      </c>
      <c r="O37" s="5">
        <f>RANK(Table13410[[#This Row],[Total2]],Table13410[Total2])</f>
        <v>19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IF(COUNT(Table13410[[#This Row],[BEE1]:[Column4]])&gt;1,MIN(Table13410[[#This Row],[BEE1]:[Column2]]),0)</f>
        <v>0</v>
      </c>
      <c r="K38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8" s="2" t="str">
        <f>IF(Table13410[[#This Row],[Total]]&lt;&gt;"",RANK(Table13410[[#This Row],[Total]],Table13410[Total]),"")</f>
        <v/>
      </c>
      <c r="M38" s="5" t="str">
        <f>IF(Table13410[[#This Row],[Name]]&lt;&gt;"",Table13410[[#This Row],[Name]],"")</f>
        <v/>
      </c>
      <c r="N38">
        <f>SUM(Table13410[[#This Row],[BEE1]:[Column3]])-Table13410[[#This Row],[Discard]]</f>
        <v>0</v>
      </c>
      <c r="O38" s="5">
        <f>RANK(Table13410[[#This Row],[Total2]],Table13410[Total2])</f>
        <v>19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IF(COUNT(Table13410[[#This Row],[BEE1]:[Column4]])&gt;1,MIN(Table13410[[#This Row],[BEE1]:[Column2]]),0)</f>
        <v>0</v>
      </c>
      <c r="K39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39" s="2" t="str">
        <f>IF(Table13410[[#This Row],[Total]]&lt;&gt;"",RANK(Table13410[[#This Row],[Total]],Table13410[Total]),"")</f>
        <v/>
      </c>
      <c r="M39" s="5" t="str">
        <f>IF(Table13410[[#This Row],[Name]]&lt;&gt;"",Table13410[[#This Row],[Name]],"")</f>
        <v/>
      </c>
      <c r="N39">
        <f>SUM(Table13410[[#This Row],[BEE1]:[Column3]])-Table13410[[#This Row],[Discard]]</f>
        <v>0</v>
      </c>
      <c r="O39" s="5">
        <f>RANK(Table13410[[#This Row],[Total2]],Table13410[Total2])</f>
        <v>19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IF(COUNT(Table13410[[#This Row],[BEE1]:[Column4]])&gt;1,MIN(Table13410[[#This Row],[BEE1]:[Column2]]),0)</f>
        <v>0</v>
      </c>
      <c r="K40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0" s="2" t="str">
        <f>IF(Table13410[[#This Row],[Total]]&lt;&gt;"",RANK(Table13410[[#This Row],[Total]],Table13410[Total]),"")</f>
        <v/>
      </c>
      <c r="M40" s="5" t="str">
        <f>IF(Table13410[[#This Row],[Name]]&lt;&gt;"",Table13410[[#This Row],[Name]],"")</f>
        <v/>
      </c>
      <c r="N40">
        <f>SUM(Table13410[[#This Row],[BEE1]:[Column3]])-Table13410[[#This Row],[Discard]]</f>
        <v>0</v>
      </c>
      <c r="O40" s="5">
        <f>RANK(Table13410[[#This Row],[Total2]],Table13410[Total2])</f>
        <v>19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IF(COUNT(Table13410[[#This Row],[BEE1]:[Column4]])&gt;1,MIN(Table13410[[#This Row],[BEE1]:[Column2]]),0)</f>
        <v>0</v>
      </c>
      <c r="K41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1" s="2" t="str">
        <f>IF(Table13410[[#This Row],[Total]]&lt;&gt;"",RANK(Table13410[[#This Row],[Total]],Table13410[Total]),"")</f>
        <v/>
      </c>
      <c r="M41" s="5" t="str">
        <f>IF(Table13410[[#This Row],[Name]]&lt;&gt;"",Table13410[[#This Row],[Name]],"")</f>
        <v/>
      </c>
      <c r="N41">
        <f>SUM(Table13410[[#This Row],[BEE1]:[Column3]])-Table13410[[#This Row],[Discard]]</f>
        <v>0</v>
      </c>
      <c r="O41" s="5">
        <f>RANK(Table13410[[#This Row],[Total2]],Table13410[Total2])</f>
        <v>19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IF(COUNT(Table13410[[#This Row],[BEE1]:[Column4]])&gt;1,MIN(Table13410[[#This Row],[BEE1]:[Column2]]),0)</f>
        <v>0</v>
      </c>
      <c r="K42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2" s="2" t="str">
        <f>IF(Table13410[[#This Row],[Total]]&lt;&gt;"",RANK(Table13410[[#This Row],[Total]],Table13410[Total]),"")</f>
        <v/>
      </c>
      <c r="M42" s="5" t="str">
        <f>IF(Table13410[[#This Row],[Name]]&lt;&gt;"",Table13410[[#This Row],[Name]],"")</f>
        <v/>
      </c>
      <c r="N42">
        <f>SUM(Table13410[[#This Row],[BEE1]:[Column3]])-Table13410[[#This Row],[Discard]]</f>
        <v>0</v>
      </c>
      <c r="O42" s="5">
        <f>RANK(Table13410[[#This Row],[Total2]],Table13410[Total2])</f>
        <v>19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IF(COUNT(Table13410[[#This Row],[BEE1]:[Column4]])&gt;1,MIN(Table13410[[#This Row],[BEE1]:[Column2]]),0)</f>
        <v>0</v>
      </c>
      <c r="K43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3" s="2" t="str">
        <f>IF(Table13410[[#This Row],[Total]]&lt;&gt;"",RANK(Table13410[[#This Row],[Total]],Table13410[Total]),"")</f>
        <v/>
      </c>
      <c r="M43" s="5" t="str">
        <f>IF(Table13410[[#This Row],[Name]]&lt;&gt;"",Table13410[[#This Row],[Name]],"")</f>
        <v/>
      </c>
      <c r="N43">
        <f>SUM(Table13410[[#This Row],[BEE1]:[Column3]])-Table13410[[#This Row],[Discard]]</f>
        <v>0</v>
      </c>
      <c r="O43" s="5">
        <f>RANK(Table13410[[#This Row],[Total2]],Table13410[Total2])</f>
        <v>19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IF(COUNT(Table13410[[#This Row],[BEE1]:[Column4]])&gt;1,MIN(Table13410[[#This Row],[BEE1]:[Column2]]),0)</f>
        <v>0</v>
      </c>
      <c r="K44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4" s="2" t="str">
        <f>IF(Table13410[[#This Row],[Total]]&lt;&gt;"",RANK(Table13410[[#This Row],[Total]],Table13410[Total]),"")</f>
        <v/>
      </c>
      <c r="M44" s="5" t="str">
        <f>IF(Table13410[[#This Row],[Name]]&lt;&gt;"",Table13410[[#This Row],[Name]],"")</f>
        <v/>
      </c>
      <c r="N44">
        <f>SUM(Table13410[[#This Row],[BEE1]:[Column3]])-Table13410[[#This Row],[Discard]]</f>
        <v>0</v>
      </c>
      <c r="O44" s="5">
        <f>RANK(Table13410[[#This Row],[Total2]],Table13410[Total2])</f>
        <v>19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IF(COUNT(Table13410[[#This Row],[BEE1]:[Column4]])&gt;1,MIN(Table13410[[#This Row],[BEE1]:[Column2]]),0)</f>
        <v>0</v>
      </c>
      <c r="K45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5" s="2" t="str">
        <f>IF(Table13410[[#This Row],[Total]]&lt;&gt;"",RANK(Table13410[[#This Row],[Total]],Table13410[Total]),"")</f>
        <v/>
      </c>
      <c r="M45" s="5" t="str">
        <f>IF(Table13410[[#This Row],[Name]]&lt;&gt;"",Table13410[[#This Row],[Name]],"")</f>
        <v/>
      </c>
      <c r="N45">
        <f>SUM(Table13410[[#This Row],[BEE1]:[Column3]])-Table13410[[#This Row],[Discard]]</f>
        <v>0</v>
      </c>
      <c r="O45" s="5">
        <f>RANK(Table13410[[#This Row],[Total2]],Table13410[Total2])</f>
        <v>19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IF(COUNT(Table13410[[#This Row],[BEE1]:[Column4]])&gt;1,MIN(Table13410[[#This Row],[BEE1]:[Column2]]),0)</f>
        <v>0</v>
      </c>
      <c r="K46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6" s="2" t="str">
        <f>IF(Table13410[[#This Row],[Total]]&lt;&gt;"",RANK(Table13410[[#This Row],[Total]],Table13410[Total]),"")</f>
        <v/>
      </c>
      <c r="M46" s="5" t="str">
        <f>IF(Table13410[[#This Row],[Name]]&lt;&gt;"",Table13410[[#This Row],[Name]],"")</f>
        <v/>
      </c>
      <c r="N46">
        <f>SUM(Table13410[[#This Row],[BEE1]:[Column3]])-Table13410[[#This Row],[Discard]]</f>
        <v>0</v>
      </c>
      <c r="O46" s="5">
        <f>RANK(Table13410[[#This Row],[Total2]],Table13410[Total2])</f>
        <v>19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IF(COUNT(Table13410[[#This Row],[BEE1]:[Column4]])&gt;1,MIN(Table13410[[#This Row],[BEE1]:[Column2]]),0)</f>
        <v>0</v>
      </c>
      <c r="K47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7" s="2" t="str">
        <f>IF(Table13410[[#This Row],[Total]]&lt;&gt;"",RANK(Table13410[[#This Row],[Total]],Table13410[Total]),"")</f>
        <v/>
      </c>
      <c r="M47" s="5" t="str">
        <f>IF(Table13410[[#This Row],[Name]]&lt;&gt;"",Table13410[[#This Row],[Name]],"")</f>
        <v/>
      </c>
      <c r="N47">
        <f>SUM(Table13410[[#This Row],[BEE1]:[Column3]])-Table13410[[#This Row],[Discard]]</f>
        <v>0</v>
      </c>
      <c r="O47" s="5">
        <f>RANK(Table13410[[#This Row],[Total2]],Table13410[Total2])</f>
        <v>19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IF(COUNT(Table13410[[#This Row],[BEE1]:[Column4]])&gt;1,MIN(Table13410[[#This Row],[BEE1]:[Column2]]),0)</f>
        <v>0</v>
      </c>
      <c r="K48" s="17" t="str">
        <f>IF(SUM(Table13410[[#This Row],[BEE1]:[Column4]])-Table13410[[#This Row],[Discard]]+Table13410[[#This Row],[Discard]]/100000&gt;0,SUM(Table13410[[#This Row],[BEE1]:[Column4]])-Table13410[[#This Row],[Discard]]*0.9999,"")</f>
        <v/>
      </c>
      <c r="L48" s="2" t="str">
        <f>IF(Table13410[[#This Row],[Total]]&lt;&gt;"",RANK(Table13410[[#This Row],[Total]],Table13410[Total]),"")</f>
        <v/>
      </c>
      <c r="M48" s="5" t="str">
        <f>IF(Table13410[[#This Row],[Name]]&lt;&gt;"",Table13410[[#This Row],[Name]],"")</f>
        <v/>
      </c>
      <c r="N48">
        <f>SUM(Table13410[[#This Row],[BEE1]:[Column3]])-Table13410[[#This Row],[Discard]]</f>
        <v>0</v>
      </c>
      <c r="O48" s="5">
        <f>RANK(Table13410[[#This Row],[Total2]],Table13410[Total2])</f>
        <v>19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IF(COUNT(Table13410[[#This Row],[BEE1]:[Column4]])&gt;1,MIN(Table13410[[#This Row],[BEE1]:[Column2]]),0)</f>
        <v>0</v>
      </c>
      <c r="K4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49" s="2" t="str">
        <f>IF(Table13410[[#This Row],[Total]]&lt;&gt;"",RANK(Table13410[[#This Row],[Total]],Table13410[Total]),"")</f>
        <v/>
      </c>
      <c r="M49" s="5" t="str">
        <f>IF(Table13410[[#This Row],[Name]]&lt;&gt;"",Table13410[[#This Row],[Name]],"")</f>
        <v/>
      </c>
      <c r="N49">
        <f>SUM(Table13410[[#This Row],[BEE1]:[Column3]])-Table13410[[#This Row],[Discard]]</f>
        <v>0</v>
      </c>
      <c r="O49" s="5">
        <f>RANK(Table13410[[#This Row],[Total2]],Table13410[Total2])</f>
        <v>19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IF(COUNT(Table13410[[#This Row],[BEE1]:[Column4]])&gt;1,MIN(Table13410[[#This Row],[BEE1]:[Column2]]),0)</f>
        <v>0</v>
      </c>
      <c r="K5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0" s="2" t="str">
        <f>IF(Table13410[[#This Row],[Total]]&lt;&gt;"",RANK(Table13410[[#This Row],[Total]],Table13410[Total]),"")</f>
        <v/>
      </c>
      <c r="M50" s="5" t="str">
        <f>IF(Table13410[[#This Row],[Name]]&lt;&gt;"",Table13410[[#This Row],[Name]],"")</f>
        <v/>
      </c>
      <c r="N50">
        <f>SUM(Table13410[[#This Row],[BEE1]:[Column3]])-Table13410[[#This Row],[Discard]]</f>
        <v>0</v>
      </c>
      <c r="O50" s="5">
        <f>RANK(Table13410[[#This Row],[Total2]],Table13410[Total2])</f>
        <v>19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IF(COUNT(Table13410[[#This Row],[BEE1]:[Column4]])&gt;1,MIN(Table13410[[#This Row],[BEE1]:[Column2]]),0)</f>
        <v>0</v>
      </c>
      <c r="K5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1" s="2" t="str">
        <f>IF(Table13410[[#This Row],[Total]]&lt;&gt;"",RANK(Table13410[[#This Row],[Total]],Table13410[Total]),"")</f>
        <v/>
      </c>
      <c r="M51" s="5" t="str">
        <f>IF(Table13410[[#This Row],[Name]]&lt;&gt;"",Table13410[[#This Row],[Name]],"")</f>
        <v/>
      </c>
      <c r="N51">
        <f>SUM(Table13410[[#This Row],[BEE1]:[Column3]])-Table13410[[#This Row],[Discard]]</f>
        <v>0</v>
      </c>
      <c r="O51" s="5">
        <f>RANK(Table13410[[#This Row],[Total2]],Table13410[Total2])</f>
        <v>19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IF(COUNT(Table13410[[#This Row],[BEE1]:[Column4]])&gt;1,MIN(Table13410[[#This Row],[BEE1]:[Column2]]),0)</f>
        <v>0</v>
      </c>
      <c r="K5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2" s="2" t="str">
        <f>IF(Table13410[[#This Row],[Total]]&lt;&gt;"",RANK(Table13410[[#This Row],[Total]],Table13410[Total]),"")</f>
        <v/>
      </c>
      <c r="M52" s="5" t="str">
        <f>IF(Table13410[[#This Row],[Name]]&lt;&gt;"",Table13410[[#This Row],[Name]],"")</f>
        <v/>
      </c>
      <c r="N52">
        <f>SUM(Table13410[[#This Row],[BEE1]:[Column3]])-Table13410[[#This Row],[Discard]]</f>
        <v>0</v>
      </c>
      <c r="O52" s="5">
        <f>RANK(Table13410[[#This Row],[Total2]],Table13410[Total2])</f>
        <v>19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IF(COUNT(Table13410[[#This Row],[BEE1]:[Column4]])&gt;1,MIN(Table13410[[#This Row],[BEE1]:[Column2]]),0)</f>
        <v>0</v>
      </c>
      <c r="K5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3" s="2" t="str">
        <f>IF(Table13410[[#This Row],[Total]]&lt;&gt;"",RANK(Table13410[[#This Row],[Total]],Table13410[Total]),"")</f>
        <v/>
      </c>
      <c r="M53" s="5" t="str">
        <f>IF(Table13410[[#This Row],[Name]]&lt;&gt;"",Table13410[[#This Row],[Name]],"")</f>
        <v/>
      </c>
      <c r="N53">
        <f>SUM(Table13410[[#This Row],[BEE1]:[Column3]])-Table13410[[#This Row],[Discard]]</f>
        <v>0</v>
      </c>
      <c r="O53" s="5">
        <f>RANK(Table13410[[#This Row],[Total2]],Table13410[Total2])</f>
        <v>19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IF(COUNT(Table13410[[#This Row],[BEE1]:[Column4]])&gt;1,MIN(Table13410[[#This Row],[BEE1]:[Column2]]),0)</f>
        <v>0</v>
      </c>
      <c r="K5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4" s="2" t="str">
        <f>IF(Table13410[[#This Row],[Total]]&lt;&gt;"",RANK(Table13410[[#This Row],[Total]],Table13410[Total]),"")</f>
        <v/>
      </c>
      <c r="M54" s="5" t="str">
        <f>IF(Table13410[[#This Row],[Name]]&lt;&gt;"",Table13410[[#This Row],[Name]],"")</f>
        <v/>
      </c>
      <c r="N54">
        <f>SUM(Table13410[[#This Row],[BEE1]:[Column3]])-Table13410[[#This Row],[Discard]]</f>
        <v>0</v>
      </c>
      <c r="O54" s="5">
        <f>RANK(Table13410[[#This Row],[Total2]],Table13410[Total2])</f>
        <v>19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IF(COUNT(Table13410[[#This Row],[BEE1]:[Column4]])&gt;1,MIN(Table13410[[#This Row],[BEE1]:[Column2]]),0)</f>
        <v>0</v>
      </c>
      <c r="K5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5" s="2" t="str">
        <f>IF(Table13410[[#This Row],[Total]]&lt;&gt;"",RANK(Table13410[[#This Row],[Total]],Table13410[Total]),"")</f>
        <v/>
      </c>
      <c r="M55" s="5" t="str">
        <f>IF(Table13410[[#This Row],[Name]]&lt;&gt;"",Table13410[[#This Row],[Name]],"")</f>
        <v/>
      </c>
      <c r="N55">
        <f>SUM(Table13410[[#This Row],[BEE1]:[Column3]])-Table13410[[#This Row],[Discard]]</f>
        <v>0</v>
      </c>
      <c r="O55" s="5">
        <f>RANK(Table13410[[#This Row],[Total2]],Table13410[Total2])</f>
        <v>19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IF(COUNT(Table13410[[#This Row],[BEE1]:[Column4]])&gt;1,MIN(Table13410[[#This Row],[BEE1]:[Column2]]),0)</f>
        <v>0</v>
      </c>
      <c r="K5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6" s="2" t="str">
        <f>IF(Table13410[[#This Row],[Total]]&lt;&gt;"",RANK(Table13410[[#This Row],[Total]],Table13410[Total]),"")</f>
        <v/>
      </c>
      <c r="M56" s="5" t="str">
        <f>IF(Table13410[[#This Row],[Name]]&lt;&gt;"",Table13410[[#This Row],[Name]],"")</f>
        <v/>
      </c>
      <c r="N56">
        <f>SUM(Table13410[[#This Row],[BEE1]:[Column3]])-Table13410[[#This Row],[Discard]]</f>
        <v>0</v>
      </c>
      <c r="O56" s="5">
        <f>RANK(Table13410[[#This Row],[Total2]],Table13410[Total2])</f>
        <v>19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IF(COUNT(Table13410[[#This Row],[BEE1]:[Column4]])&gt;1,MIN(Table13410[[#This Row],[BEE1]:[Column2]]),0)</f>
        <v>0</v>
      </c>
      <c r="K5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7" s="2" t="str">
        <f>IF(Table13410[[#This Row],[Total]]&lt;&gt;"",RANK(Table13410[[#This Row],[Total]],Table13410[Total]),"")</f>
        <v/>
      </c>
      <c r="M57" s="5" t="str">
        <f>IF(Table13410[[#This Row],[Name]]&lt;&gt;"",Table13410[[#This Row],[Name]],"")</f>
        <v/>
      </c>
      <c r="N57">
        <f>SUM(Table13410[[#This Row],[BEE1]:[Column3]])-Table13410[[#This Row],[Discard]]</f>
        <v>0</v>
      </c>
      <c r="O57" s="5">
        <f>RANK(Table13410[[#This Row],[Total2]],Table13410[Total2])</f>
        <v>19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IF(COUNT(Table13410[[#This Row],[BEE1]:[Column4]])&gt;1,MIN(Table13410[[#This Row],[BEE1]:[Column2]]),0)</f>
        <v>0</v>
      </c>
      <c r="K5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8" s="2" t="str">
        <f>IF(Table13410[[#This Row],[Total]]&lt;&gt;"",RANK(Table13410[[#This Row],[Total]],Table13410[Total]),"")</f>
        <v/>
      </c>
      <c r="M58" s="5" t="str">
        <f>IF(Table13410[[#This Row],[Name]]&lt;&gt;"",Table13410[[#This Row],[Name]],"")</f>
        <v/>
      </c>
      <c r="N58">
        <f>SUM(Table13410[[#This Row],[BEE1]:[Column3]])-Table13410[[#This Row],[Discard]]</f>
        <v>0</v>
      </c>
      <c r="O58" s="5">
        <f>RANK(Table13410[[#This Row],[Total2]],Table13410[Total2])</f>
        <v>19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IF(COUNT(Table13410[[#This Row],[BEE1]:[Column4]])&gt;1,MIN(Table13410[[#This Row],[BEE1]:[Column2]]),0)</f>
        <v>0</v>
      </c>
      <c r="K5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59" s="2" t="str">
        <f>IF(Table13410[[#This Row],[Total]]&lt;&gt;"",RANK(Table13410[[#This Row],[Total]],Table13410[Total]),"")</f>
        <v/>
      </c>
      <c r="M59" s="5" t="str">
        <f>IF(Table13410[[#This Row],[Name]]&lt;&gt;"",Table13410[[#This Row],[Name]],"")</f>
        <v/>
      </c>
      <c r="N59">
        <f>SUM(Table13410[[#This Row],[BEE1]:[Column3]])-Table13410[[#This Row],[Discard]]</f>
        <v>0</v>
      </c>
      <c r="O59" s="5">
        <f>RANK(Table13410[[#This Row],[Total2]],Table13410[Total2])</f>
        <v>19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IF(COUNT(Table13410[[#This Row],[BEE1]:[Column4]])&gt;1,MIN(Table13410[[#This Row],[BEE1]:[Column2]]),0)</f>
        <v>0</v>
      </c>
      <c r="K6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0" s="2" t="str">
        <f>IF(Table13410[[#This Row],[Total]]&lt;&gt;"",RANK(Table13410[[#This Row],[Total]],Table13410[Total]),"")</f>
        <v/>
      </c>
      <c r="M60" s="5" t="str">
        <f>IF(Table13410[[#This Row],[Name]]&lt;&gt;"",Table13410[[#This Row],[Name]],"")</f>
        <v/>
      </c>
      <c r="N60">
        <f>SUM(Table13410[[#This Row],[BEE1]:[Column3]])-Table13410[[#This Row],[Discard]]</f>
        <v>0</v>
      </c>
      <c r="O60" s="5">
        <f>RANK(Table13410[[#This Row],[Total2]],Table13410[Total2])</f>
        <v>19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IF(COUNT(Table13410[[#This Row],[BEE1]:[Column4]])&gt;1,MIN(Table13410[[#This Row],[BEE1]:[Column2]]),0)</f>
        <v>0</v>
      </c>
      <c r="K6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1" s="2" t="str">
        <f>IF(Table13410[[#This Row],[Total]]&lt;&gt;"",RANK(Table13410[[#This Row],[Total]],Table13410[Total]),"")</f>
        <v/>
      </c>
      <c r="M61" s="5" t="str">
        <f>IF(Table13410[[#This Row],[Name]]&lt;&gt;"",Table13410[[#This Row],[Name]],"")</f>
        <v/>
      </c>
      <c r="N61">
        <f>SUM(Table13410[[#This Row],[BEE1]:[Column3]])-Table13410[[#This Row],[Discard]]</f>
        <v>0</v>
      </c>
      <c r="O61" s="5">
        <f>RANK(Table13410[[#This Row],[Total2]],Table13410[Total2])</f>
        <v>19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IF(COUNT(Table13410[[#This Row],[BEE1]:[Column4]])&gt;1,MIN(Table13410[[#This Row],[BEE1]:[Column2]]),0)</f>
        <v>0</v>
      </c>
      <c r="K6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2" s="2" t="str">
        <f>IF(Table13410[[#This Row],[Total]]&lt;&gt;"",RANK(Table13410[[#This Row],[Total]],Table13410[Total]),"")</f>
        <v/>
      </c>
      <c r="M62" s="5" t="str">
        <f>IF(Table13410[[#This Row],[Name]]&lt;&gt;"",Table13410[[#This Row],[Name]],"")</f>
        <v/>
      </c>
      <c r="N62">
        <f>SUM(Table13410[[#This Row],[BEE1]:[Column3]])-Table13410[[#This Row],[Discard]]</f>
        <v>0</v>
      </c>
      <c r="O62" s="5">
        <f>RANK(Table13410[[#This Row],[Total2]],Table13410[Total2])</f>
        <v>19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IF(COUNT(Table13410[[#This Row],[BEE1]:[Column4]])&gt;1,MIN(Table13410[[#This Row],[BEE1]:[Column2]]),0)</f>
        <v>0</v>
      </c>
      <c r="K6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3" s="2" t="str">
        <f>IF(Table13410[[#This Row],[Total]]&lt;&gt;"",RANK(Table13410[[#This Row],[Total]],Table13410[Total]),"")</f>
        <v/>
      </c>
      <c r="M63" s="5" t="str">
        <f>IF(Table13410[[#This Row],[Name]]&lt;&gt;"",Table13410[[#This Row],[Name]],"")</f>
        <v/>
      </c>
      <c r="N63">
        <f>SUM(Table13410[[#This Row],[BEE1]:[Column3]])-Table13410[[#This Row],[Discard]]</f>
        <v>0</v>
      </c>
      <c r="O63" s="5">
        <f>RANK(Table13410[[#This Row],[Total2]],Table13410[Total2])</f>
        <v>19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IF(COUNT(Table13410[[#This Row],[BEE1]:[Column4]])&gt;1,MIN(Table13410[[#This Row],[BEE1]:[Column2]]),0)</f>
        <v>0</v>
      </c>
      <c r="K6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4" s="2" t="str">
        <f>IF(Table13410[[#This Row],[Total]]&lt;&gt;"",RANK(Table13410[[#This Row],[Total]],Table13410[Total]),"")</f>
        <v/>
      </c>
      <c r="M64" s="5" t="str">
        <f>IF(Table13410[[#This Row],[Name]]&lt;&gt;"",Table13410[[#This Row],[Name]],"")</f>
        <v/>
      </c>
      <c r="N64">
        <f>SUM(Table13410[[#This Row],[BEE1]:[Column3]])-Table13410[[#This Row],[Discard]]</f>
        <v>0</v>
      </c>
      <c r="O64" s="5">
        <f>RANK(Table13410[[#This Row],[Total2]],Table13410[Total2])</f>
        <v>19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IF(COUNT(Table13410[[#This Row],[BEE1]:[Column4]])&gt;1,MIN(Table13410[[#This Row],[BEE1]:[Column2]]),0)</f>
        <v>0</v>
      </c>
      <c r="K6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5" s="2" t="str">
        <f>IF(Table13410[[#This Row],[Total]]&lt;&gt;"",RANK(Table13410[[#This Row],[Total]],Table13410[Total]),"")</f>
        <v/>
      </c>
      <c r="M65" s="5" t="str">
        <f>IF(Table13410[[#This Row],[Name]]&lt;&gt;"",Table13410[[#This Row],[Name]],"")</f>
        <v/>
      </c>
      <c r="N65">
        <f>SUM(Table13410[[#This Row],[BEE1]:[Column3]])-Table13410[[#This Row],[Discard]]</f>
        <v>0</v>
      </c>
      <c r="O65" s="5">
        <f>RANK(Table13410[[#This Row],[Total2]],Table13410[Total2])</f>
        <v>19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IF(COUNT(Table13410[[#This Row],[BEE1]:[Column4]])&gt;1,MIN(Table13410[[#This Row],[BEE1]:[Column2]]),0)</f>
        <v>0</v>
      </c>
      <c r="K6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6" s="2" t="str">
        <f>IF(Table13410[[#This Row],[Total]]&lt;&gt;"",RANK(Table13410[[#This Row],[Total]],Table13410[Total]),"")</f>
        <v/>
      </c>
      <c r="M66" s="5" t="str">
        <f>IF(Table13410[[#This Row],[Name]]&lt;&gt;"",Table13410[[#This Row],[Name]],"")</f>
        <v/>
      </c>
      <c r="N66">
        <f>SUM(Table13410[[#This Row],[BEE1]:[Column3]])-Table13410[[#This Row],[Discard]]</f>
        <v>0</v>
      </c>
      <c r="O66" s="5">
        <f>RANK(Table13410[[#This Row],[Total2]],Table13410[Total2])</f>
        <v>19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IF(COUNT(Table13410[[#This Row],[BEE1]:[Column4]])&gt;1,MIN(Table13410[[#This Row],[BEE1]:[Column2]]),0)</f>
        <v>0</v>
      </c>
      <c r="K6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7" s="2" t="str">
        <f>IF(Table13410[[#This Row],[Total]]&lt;&gt;"",RANK(Table13410[[#This Row],[Total]],Table13410[Total]),"")</f>
        <v/>
      </c>
      <c r="M67" s="5" t="str">
        <f>IF(Table13410[[#This Row],[Name]]&lt;&gt;"",Table13410[[#This Row],[Name]],"")</f>
        <v/>
      </c>
      <c r="N67">
        <f>SUM(Table13410[[#This Row],[BEE1]:[Column3]])-Table13410[[#This Row],[Discard]]</f>
        <v>0</v>
      </c>
      <c r="O67" s="5">
        <f>RANK(Table13410[[#This Row],[Total2]],Table13410[Total2])</f>
        <v>19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IF(COUNT(Table13410[[#This Row],[BEE1]:[Column4]])&gt;1,MIN(Table13410[[#This Row],[BEE1]:[Column2]]),0)</f>
        <v>0</v>
      </c>
      <c r="K6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8" s="2" t="str">
        <f>IF(Table13410[[#This Row],[Total]]&lt;&gt;"",RANK(Table13410[[#This Row],[Total]],Table13410[Total]),"")</f>
        <v/>
      </c>
      <c r="M68" s="5" t="str">
        <f>IF(Table13410[[#This Row],[Name]]&lt;&gt;"",Table13410[[#This Row],[Name]],"")</f>
        <v/>
      </c>
      <c r="N68">
        <f>SUM(Table13410[[#This Row],[BEE1]:[Column3]])-Table13410[[#This Row],[Discard]]</f>
        <v>0</v>
      </c>
      <c r="O68" s="5">
        <f>RANK(Table13410[[#This Row],[Total2]],Table13410[Total2])</f>
        <v>19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IF(COUNT(Table13410[[#This Row],[BEE1]:[Column4]])&gt;1,MIN(Table13410[[#This Row],[BEE1]:[Column2]]),0)</f>
        <v>0</v>
      </c>
      <c r="K6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69" s="2" t="str">
        <f>IF(Table13410[[#This Row],[Total]]&lt;&gt;"",RANK(Table13410[[#This Row],[Total]],Table13410[Total]),"")</f>
        <v/>
      </c>
      <c r="M69" s="5" t="str">
        <f>IF(Table13410[[#This Row],[Name]]&lt;&gt;"",Table13410[[#This Row],[Name]],"")</f>
        <v/>
      </c>
      <c r="N69">
        <f>SUM(Table13410[[#This Row],[BEE1]:[Column3]])-Table13410[[#This Row],[Discard]]</f>
        <v>0</v>
      </c>
      <c r="O69" s="5">
        <f>RANK(Table13410[[#This Row],[Total2]],Table13410[Total2])</f>
        <v>19</v>
      </c>
    </row>
    <row r="70" spans="1:15">
      <c r="J70" s="3">
        <f>IF(COUNT(Table13410[[#This Row],[BEE1]:[Column4]])&gt;1,MIN(Table13410[[#This Row],[BEE1]:[Column2]]),0)</f>
        <v>0</v>
      </c>
      <c r="K7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0" s="2" t="str">
        <f>IF(Table13410[[#This Row],[Total]]&lt;&gt;"",RANK(Table13410[[#This Row],[Total]],Table13410[Total]),"")</f>
        <v/>
      </c>
      <c r="M70" s="5" t="str">
        <f>IF(Table13410[[#This Row],[Name]]&lt;&gt;"",Table13410[[#This Row],[Name]],"")</f>
        <v/>
      </c>
      <c r="N70">
        <f>SUM(Table13410[[#This Row],[BEE1]:[Column3]])-Table13410[[#This Row],[Discard]]</f>
        <v>0</v>
      </c>
      <c r="O70" s="5">
        <f>RANK(Table13410[[#This Row],[Total2]],Table13410[Total2])</f>
        <v>19</v>
      </c>
    </row>
    <row r="71" spans="1:15">
      <c r="J71" s="3">
        <f>IF(COUNT(Table13410[[#This Row],[BEE1]:[Column4]])&gt;1,MIN(Table13410[[#This Row],[BEE1]:[Column2]]),0)</f>
        <v>0</v>
      </c>
      <c r="K7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1" s="2" t="str">
        <f>IF(Table13410[[#This Row],[Total]]&lt;&gt;"",RANK(Table13410[[#This Row],[Total]],Table13410[Total]),"")</f>
        <v/>
      </c>
      <c r="M71" s="5" t="str">
        <f>IF(Table13410[[#This Row],[Name]]&lt;&gt;"",Table13410[[#This Row],[Name]],"")</f>
        <v/>
      </c>
      <c r="N71">
        <f>SUM(Table13410[[#This Row],[BEE1]:[Column3]])-Table13410[[#This Row],[Discard]]</f>
        <v>0</v>
      </c>
      <c r="O71" s="5">
        <f>RANK(Table13410[[#This Row],[Total2]],Table13410[Total2])</f>
        <v>19</v>
      </c>
    </row>
    <row r="72" spans="1:15">
      <c r="J72" s="3">
        <f>IF(COUNT(Table13410[[#This Row],[BEE1]:[Column4]])&gt;1,MIN(Table13410[[#This Row],[BEE1]:[Column2]]),0)</f>
        <v>0</v>
      </c>
      <c r="K7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2" s="2" t="str">
        <f>IF(Table13410[[#This Row],[Total]]&lt;&gt;"",RANK(Table13410[[#This Row],[Total]],Table13410[Total]),"")</f>
        <v/>
      </c>
      <c r="M72" s="5" t="str">
        <f>IF(Table13410[[#This Row],[Name]]&lt;&gt;"",Table13410[[#This Row],[Name]],"")</f>
        <v/>
      </c>
      <c r="N72">
        <f>SUM(Table13410[[#This Row],[BEE1]:[Column3]])-Table13410[[#This Row],[Discard]]</f>
        <v>0</v>
      </c>
      <c r="O72" s="5">
        <f>RANK(Table13410[[#This Row],[Total2]],Table13410[Total2])</f>
        <v>19</v>
      </c>
    </row>
    <row r="73" spans="1:15">
      <c r="J73" s="3">
        <f>IF(COUNT(Table13410[[#This Row],[BEE1]:[Column4]])&gt;1,MIN(Table13410[[#This Row],[BEE1]:[Column2]]),0)</f>
        <v>0</v>
      </c>
      <c r="K7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3" s="2" t="str">
        <f>IF(Table13410[[#This Row],[Total]]&lt;&gt;"",RANK(Table13410[[#This Row],[Total]],Table13410[Total]),"")</f>
        <v/>
      </c>
      <c r="M73" s="5" t="str">
        <f>IF(Table13410[[#This Row],[Name]]&lt;&gt;"",Table13410[[#This Row],[Name]],"")</f>
        <v/>
      </c>
      <c r="N73">
        <f>SUM(Table13410[[#This Row],[BEE1]:[Column3]])-Table13410[[#This Row],[Discard]]</f>
        <v>0</v>
      </c>
      <c r="O73" s="5">
        <f>RANK(Table13410[[#This Row],[Total2]],Table13410[Total2])</f>
        <v>19</v>
      </c>
    </row>
    <row r="74" spans="1:15">
      <c r="J74" s="3">
        <f>IF(COUNT(Table13410[[#This Row],[BEE1]:[Column4]])&gt;1,MIN(Table13410[[#This Row],[BEE1]:[Column2]]),0)</f>
        <v>0</v>
      </c>
      <c r="K7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4" s="2" t="str">
        <f>IF(Table13410[[#This Row],[Total]]&lt;&gt;"",RANK(Table13410[[#This Row],[Total]],Table13410[Total]),"")</f>
        <v/>
      </c>
      <c r="M74" s="5" t="str">
        <f>IF(Table13410[[#This Row],[Name]]&lt;&gt;"",Table13410[[#This Row],[Name]],"")</f>
        <v/>
      </c>
      <c r="N74">
        <f>SUM(Table13410[[#This Row],[BEE1]:[Column3]])-Table13410[[#This Row],[Discard]]</f>
        <v>0</v>
      </c>
      <c r="O74" s="5">
        <f>RANK(Table13410[[#This Row],[Total2]],Table13410[Total2])</f>
        <v>19</v>
      </c>
    </row>
    <row r="75" spans="1:15">
      <c r="J75" s="3">
        <f>IF(COUNT(Table13410[[#This Row],[BEE1]:[Column4]])&gt;1,MIN(Table13410[[#This Row],[BEE1]:[Column2]]),0)</f>
        <v>0</v>
      </c>
      <c r="K7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5" s="2" t="str">
        <f>IF(Table13410[[#This Row],[Total]]&lt;&gt;"",RANK(Table13410[[#This Row],[Total]],Table13410[Total]),"")</f>
        <v/>
      </c>
      <c r="M75" s="5" t="str">
        <f>IF(Table13410[[#This Row],[Name]]&lt;&gt;"",Table13410[[#This Row],[Name]],"")</f>
        <v/>
      </c>
      <c r="N75">
        <f>SUM(Table13410[[#This Row],[BEE1]:[Column3]])-Table13410[[#This Row],[Discard]]</f>
        <v>0</v>
      </c>
      <c r="O75" s="5">
        <f>RANK(Table13410[[#This Row],[Total2]],Table13410[Total2])</f>
        <v>19</v>
      </c>
    </row>
    <row r="76" spans="1:15">
      <c r="J76" s="3">
        <f>IF(COUNT(Table13410[[#This Row],[BEE1]:[Column4]])&gt;1,MIN(Table13410[[#This Row],[BEE1]:[Column2]]),0)</f>
        <v>0</v>
      </c>
      <c r="K7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6" s="2" t="str">
        <f>IF(Table13410[[#This Row],[Total]]&lt;&gt;"",RANK(Table13410[[#This Row],[Total]],Table13410[Total]),"")</f>
        <v/>
      </c>
      <c r="M76" s="5" t="str">
        <f>IF(Table13410[[#This Row],[Name]]&lt;&gt;"",Table13410[[#This Row],[Name]],"")</f>
        <v/>
      </c>
      <c r="N76">
        <f>SUM(Table13410[[#This Row],[BEE1]:[Column3]])-Table13410[[#This Row],[Discard]]</f>
        <v>0</v>
      </c>
      <c r="O76" s="5">
        <f>RANK(Table13410[[#This Row],[Total2]],Table13410[Total2])</f>
        <v>19</v>
      </c>
    </row>
    <row r="77" spans="1:15">
      <c r="J77" s="3">
        <f>IF(COUNT(Table13410[[#This Row],[BEE1]:[Column4]])&gt;1,MIN(Table13410[[#This Row],[BEE1]:[Column2]]),0)</f>
        <v>0</v>
      </c>
      <c r="K7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7" s="2" t="str">
        <f>IF(Table13410[[#This Row],[Total]]&lt;&gt;"",RANK(Table13410[[#This Row],[Total]],Table13410[Total]),"")</f>
        <v/>
      </c>
      <c r="M77" s="5" t="str">
        <f>IF(Table13410[[#This Row],[Name]]&lt;&gt;"",Table13410[[#This Row],[Name]],"")</f>
        <v/>
      </c>
      <c r="N77">
        <f>SUM(Table13410[[#This Row],[BEE1]:[Column3]])-Table13410[[#This Row],[Discard]]</f>
        <v>0</v>
      </c>
      <c r="O77" s="5">
        <f>RANK(Table13410[[#This Row],[Total2]],Table13410[Total2])</f>
        <v>19</v>
      </c>
    </row>
    <row r="78" spans="1:15">
      <c r="J78" s="3">
        <f>IF(COUNT(Table13410[[#This Row],[BEE1]:[Column4]])&gt;1,MIN(Table13410[[#This Row],[BEE1]:[Column2]]),0)</f>
        <v>0</v>
      </c>
      <c r="K7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8" s="2" t="str">
        <f>IF(Table13410[[#This Row],[Total]]&lt;&gt;"",RANK(Table13410[[#This Row],[Total]],Table13410[Total]),"")</f>
        <v/>
      </c>
      <c r="M78" s="5" t="str">
        <f>IF(Table13410[[#This Row],[Name]]&lt;&gt;"",Table13410[[#This Row],[Name]],"")</f>
        <v/>
      </c>
      <c r="N78">
        <f>SUM(Table13410[[#This Row],[BEE1]:[Column3]])-Table13410[[#This Row],[Discard]]</f>
        <v>0</v>
      </c>
      <c r="O78" s="5">
        <f>RANK(Table13410[[#This Row],[Total2]],Table13410[Total2])</f>
        <v>19</v>
      </c>
    </row>
    <row r="79" spans="1:15">
      <c r="J79" s="3">
        <f>IF(COUNT(Table13410[[#This Row],[BEE1]:[Column4]])&gt;1,MIN(Table13410[[#This Row],[BEE1]:[Column2]]),0)</f>
        <v>0</v>
      </c>
      <c r="K7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79" s="2" t="str">
        <f>IF(Table13410[[#This Row],[Total]]&lt;&gt;"",RANK(Table13410[[#This Row],[Total]],Table13410[Total]),"")</f>
        <v/>
      </c>
      <c r="M79" s="5" t="str">
        <f>IF(Table13410[[#This Row],[Name]]&lt;&gt;"",Table13410[[#This Row],[Name]],"")</f>
        <v/>
      </c>
      <c r="N79">
        <f>SUM(Table13410[[#This Row],[BEE1]:[Column3]])-Table13410[[#This Row],[Discard]]</f>
        <v>0</v>
      </c>
      <c r="O79" s="5">
        <f>RANK(Table13410[[#This Row],[Total2]],Table13410[Total2])</f>
        <v>19</v>
      </c>
    </row>
    <row r="80" spans="1:15">
      <c r="J80" s="3">
        <f>IF(COUNT(Table13410[[#This Row],[BEE1]:[Column4]])&gt;1,MIN(Table13410[[#This Row],[BEE1]:[Column2]]),0)</f>
        <v>0</v>
      </c>
      <c r="K8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0" s="2" t="str">
        <f>IF(Table13410[[#This Row],[Total]]&lt;&gt;"",RANK(Table13410[[#This Row],[Total]],Table13410[Total]),"")</f>
        <v/>
      </c>
      <c r="M80" s="5" t="str">
        <f>IF(Table13410[[#This Row],[Name]]&lt;&gt;"",Table13410[[#This Row],[Name]],"")</f>
        <v/>
      </c>
      <c r="N80">
        <f>SUM(Table13410[[#This Row],[BEE1]:[Column3]])-Table13410[[#This Row],[Discard]]</f>
        <v>0</v>
      </c>
      <c r="O80" s="5">
        <f>RANK(Table13410[[#This Row],[Total2]],Table13410[Total2])</f>
        <v>19</v>
      </c>
    </row>
    <row r="81" spans="10:15">
      <c r="J81" s="3">
        <f>IF(COUNT(Table13410[[#This Row],[BEE1]:[Column4]])&gt;1,MIN(Table13410[[#This Row],[BEE1]:[Column2]]),0)</f>
        <v>0</v>
      </c>
      <c r="K8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1" s="2" t="str">
        <f>IF(Table13410[[#This Row],[Total]]&lt;&gt;"",RANK(Table13410[[#This Row],[Total]],Table13410[Total]),"")</f>
        <v/>
      </c>
      <c r="M81" s="5" t="str">
        <f>IF(Table13410[[#This Row],[Name]]&lt;&gt;"",Table13410[[#This Row],[Name]],"")</f>
        <v/>
      </c>
      <c r="N81">
        <f>SUM(Table13410[[#This Row],[BEE1]:[Column3]])-Table13410[[#This Row],[Discard]]</f>
        <v>0</v>
      </c>
      <c r="O81" s="5">
        <f>RANK(Table13410[[#This Row],[Total2]],Table13410[Total2])</f>
        <v>19</v>
      </c>
    </row>
    <row r="82" spans="10:15">
      <c r="J82" s="3">
        <f>IF(COUNT(Table13410[[#This Row],[BEE1]:[Column4]])&gt;1,MIN(Table13410[[#This Row],[BEE1]:[Column2]]),0)</f>
        <v>0</v>
      </c>
      <c r="K8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2" s="2" t="str">
        <f>IF(Table13410[[#This Row],[Total]]&lt;&gt;"",RANK(Table13410[[#This Row],[Total]],Table13410[Total]),"")</f>
        <v/>
      </c>
      <c r="M82" s="5" t="str">
        <f>IF(Table13410[[#This Row],[Name]]&lt;&gt;"",Table13410[[#This Row],[Name]],"")</f>
        <v/>
      </c>
      <c r="N82">
        <f>SUM(Table13410[[#This Row],[BEE1]:[Column3]])-Table13410[[#This Row],[Discard]]</f>
        <v>0</v>
      </c>
      <c r="O82" s="5">
        <f>RANK(Table13410[[#This Row],[Total2]],Table13410[Total2])</f>
        <v>19</v>
      </c>
    </row>
    <row r="83" spans="10:15">
      <c r="J83" s="3">
        <f>IF(COUNT(Table13410[[#This Row],[BEE1]:[Column4]])&gt;1,MIN(Table13410[[#This Row],[BEE1]:[Column2]]),0)</f>
        <v>0</v>
      </c>
      <c r="K8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3" s="2" t="str">
        <f>IF(Table13410[[#This Row],[Total]]&lt;&gt;"",RANK(Table13410[[#This Row],[Total]],Table13410[Total]),"")</f>
        <v/>
      </c>
      <c r="M83" s="5" t="str">
        <f>IF(Table13410[[#This Row],[Name]]&lt;&gt;"",Table13410[[#This Row],[Name]],"")</f>
        <v/>
      </c>
      <c r="N83">
        <f>SUM(Table13410[[#This Row],[BEE1]:[Column3]])-Table13410[[#This Row],[Discard]]</f>
        <v>0</v>
      </c>
      <c r="O83" s="5">
        <f>RANK(Table13410[[#This Row],[Total2]],Table13410[Total2])</f>
        <v>19</v>
      </c>
    </row>
    <row r="84" spans="10:15">
      <c r="J84" s="3">
        <f>IF(COUNT(Table13410[[#This Row],[BEE1]:[Column4]])&gt;1,MIN(Table13410[[#This Row],[BEE1]:[Column2]]),0)</f>
        <v>0</v>
      </c>
      <c r="K8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4" s="2" t="str">
        <f>IF(Table13410[[#This Row],[Total]]&lt;&gt;"",RANK(Table13410[[#This Row],[Total]],Table13410[Total]),"")</f>
        <v/>
      </c>
      <c r="M84" s="5" t="str">
        <f>IF(Table13410[[#This Row],[Name]]&lt;&gt;"",Table13410[[#This Row],[Name]],"")</f>
        <v/>
      </c>
      <c r="N84">
        <f>SUM(Table13410[[#This Row],[BEE1]:[Column3]])-Table13410[[#This Row],[Discard]]</f>
        <v>0</v>
      </c>
      <c r="O84" s="5">
        <f>RANK(Table13410[[#This Row],[Total2]],Table13410[Total2])</f>
        <v>19</v>
      </c>
    </row>
    <row r="85" spans="10:15">
      <c r="J85" s="3">
        <f>IF(COUNT(Table13410[[#This Row],[BEE1]:[Column4]])&gt;1,MIN(Table13410[[#This Row],[BEE1]:[Column2]]),0)</f>
        <v>0</v>
      </c>
      <c r="K8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5" s="2" t="str">
        <f>IF(Table13410[[#This Row],[Total]]&lt;&gt;"",RANK(Table13410[[#This Row],[Total]],Table13410[Total]),"")</f>
        <v/>
      </c>
      <c r="M85" s="5" t="str">
        <f>IF(Table13410[[#This Row],[Name]]&lt;&gt;"",Table13410[[#This Row],[Name]],"")</f>
        <v/>
      </c>
      <c r="N85">
        <f>SUM(Table13410[[#This Row],[BEE1]:[Column3]])-Table13410[[#This Row],[Discard]]</f>
        <v>0</v>
      </c>
      <c r="O85" s="5">
        <f>RANK(Table13410[[#This Row],[Total2]],Table13410[Total2])</f>
        <v>19</v>
      </c>
    </row>
    <row r="86" spans="10:15">
      <c r="J86" s="3">
        <f>IF(COUNT(Table13410[[#This Row],[BEE1]:[Column4]])&gt;1,MIN(Table13410[[#This Row],[BEE1]:[Column2]]),0)</f>
        <v>0</v>
      </c>
      <c r="K8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6" s="2" t="str">
        <f>IF(Table13410[[#This Row],[Total]]&lt;&gt;"",RANK(Table13410[[#This Row],[Total]],Table13410[Total]),"")</f>
        <v/>
      </c>
      <c r="M86" s="5" t="str">
        <f>IF(Table13410[[#This Row],[Name]]&lt;&gt;"",Table13410[[#This Row],[Name]],"")</f>
        <v/>
      </c>
      <c r="N86">
        <f>SUM(Table13410[[#This Row],[BEE1]:[Column3]])-Table13410[[#This Row],[Discard]]</f>
        <v>0</v>
      </c>
      <c r="O86" s="5">
        <f>RANK(Table13410[[#This Row],[Total2]],Table13410[Total2])</f>
        <v>19</v>
      </c>
    </row>
    <row r="87" spans="10:15">
      <c r="J87" s="3">
        <f>IF(COUNT(Table13410[[#This Row],[BEE1]:[Column4]])&gt;1,MIN(Table13410[[#This Row],[BEE1]:[Column2]]),0)</f>
        <v>0</v>
      </c>
      <c r="K8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7" s="2" t="str">
        <f>IF(Table13410[[#This Row],[Total]]&lt;&gt;"",RANK(Table13410[[#This Row],[Total]],Table13410[Total]),"")</f>
        <v/>
      </c>
      <c r="M87" s="5" t="str">
        <f>IF(Table13410[[#This Row],[Name]]&lt;&gt;"",Table13410[[#This Row],[Name]],"")</f>
        <v/>
      </c>
      <c r="N87">
        <f>SUM(Table13410[[#This Row],[BEE1]:[Column3]])-Table13410[[#This Row],[Discard]]</f>
        <v>0</v>
      </c>
      <c r="O87" s="5">
        <f>RANK(Table13410[[#This Row],[Total2]],Table13410[Total2])</f>
        <v>19</v>
      </c>
    </row>
    <row r="88" spans="10:15">
      <c r="J88" s="3">
        <f>IF(COUNT(Table13410[[#This Row],[BEE1]:[Column4]])&gt;1,MIN(Table13410[[#This Row],[BEE1]:[Column2]]),0)</f>
        <v>0</v>
      </c>
      <c r="K8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8" s="2" t="str">
        <f>IF(Table13410[[#This Row],[Total]]&lt;&gt;"",RANK(Table13410[[#This Row],[Total]],Table13410[Total]),"")</f>
        <v/>
      </c>
      <c r="M88" s="5" t="str">
        <f>IF(Table13410[[#This Row],[Name]]&lt;&gt;"",Table13410[[#This Row],[Name]],"")</f>
        <v/>
      </c>
      <c r="N88">
        <f>SUM(Table13410[[#This Row],[BEE1]:[Column3]])-Table13410[[#This Row],[Discard]]</f>
        <v>0</v>
      </c>
      <c r="O88" s="5">
        <f>RANK(Table13410[[#This Row],[Total2]],Table13410[Total2])</f>
        <v>19</v>
      </c>
    </row>
    <row r="89" spans="10:15">
      <c r="J89" s="3">
        <f>IF(COUNT(Table13410[[#This Row],[BEE1]:[Column4]])&gt;1,MIN(Table13410[[#This Row],[BEE1]:[Column2]]),0)</f>
        <v>0</v>
      </c>
      <c r="K8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89" s="2" t="str">
        <f>IF(Table13410[[#This Row],[Total]]&lt;&gt;"",RANK(Table13410[[#This Row],[Total]],Table13410[Total]),"")</f>
        <v/>
      </c>
      <c r="M89" s="5" t="str">
        <f>IF(Table13410[[#This Row],[Name]]&lt;&gt;"",Table13410[[#This Row],[Name]],"")</f>
        <v/>
      </c>
      <c r="N89">
        <f>SUM(Table13410[[#This Row],[BEE1]:[Column3]])-Table13410[[#This Row],[Discard]]</f>
        <v>0</v>
      </c>
      <c r="O89" s="5">
        <f>RANK(Table13410[[#This Row],[Total2]],Table13410[Total2])</f>
        <v>19</v>
      </c>
    </row>
    <row r="90" spans="10:15">
      <c r="J90" s="3">
        <f>IF(COUNT(Table13410[[#This Row],[BEE1]:[Column4]])&gt;1,MIN(Table13410[[#This Row],[BEE1]:[Column2]]),0)</f>
        <v>0</v>
      </c>
      <c r="K9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0" s="2" t="str">
        <f>IF(Table13410[[#This Row],[Total]]&lt;&gt;"",RANK(Table13410[[#This Row],[Total]],Table13410[Total]),"")</f>
        <v/>
      </c>
      <c r="M90" s="5" t="str">
        <f>IF(Table13410[[#This Row],[Name]]&lt;&gt;"",Table13410[[#This Row],[Name]],"")</f>
        <v/>
      </c>
      <c r="N90">
        <f>SUM(Table13410[[#This Row],[BEE1]:[Column3]])-Table13410[[#This Row],[Discard]]</f>
        <v>0</v>
      </c>
      <c r="O90" s="5">
        <f>RANK(Table13410[[#This Row],[Total2]],Table13410[Total2])</f>
        <v>19</v>
      </c>
    </row>
    <row r="91" spans="10:15">
      <c r="J91" s="3">
        <f>IF(COUNT(Table13410[[#This Row],[BEE1]:[Column4]])&gt;1,MIN(Table13410[[#This Row],[BEE1]:[Column2]]),0)</f>
        <v>0</v>
      </c>
      <c r="K9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1" s="2" t="str">
        <f>IF(Table13410[[#This Row],[Total]]&lt;&gt;"",RANK(Table13410[[#This Row],[Total]],Table13410[Total]),"")</f>
        <v/>
      </c>
      <c r="M91" s="5" t="str">
        <f>IF(Table13410[[#This Row],[Name]]&lt;&gt;"",Table13410[[#This Row],[Name]],"")</f>
        <v/>
      </c>
      <c r="N91">
        <f>SUM(Table13410[[#This Row],[BEE1]:[Column3]])-Table13410[[#This Row],[Discard]]</f>
        <v>0</v>
      </c>
      <c r="O91" s="5">
        <f>RANK(Table13410[[#This Row],[Total2]],Table13410[Total2])</f>
        <v>19</v>
      </c>
    </row>
    <row r="92" spans="10:15">
      <c r="J92" s="3">
        <f>IF(COUNT(Table13410[[#This Row],[BEE1]:[Column4]])&gt;1,MIN(Table13410[[#This Row],[BEE1]:[Column2]]),0)</f>
        <v>0</v>
      </c>
      <c r="K9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2" s="2" t="str">
        <f>IF(Table13410[[#This Row],[Total]]&lt;&gt;"",RANK(Table13410[[#This Row],[Total]],Table13410[Total]),"")</f>
        <v/>
      </c>
      <c r="M92" s="5" t="str">
        <f>IF(Table13410[[#This Row],[Name]]&lt;&gt;"",Table13410[[#This Row],[Name]],"")</f>
        <v/>
      </c>
      <c r="N92">
        <f>SUM(Table13410[[#This Row],[BEE1]:[Column3]])-Table13410[[#This Row],[Discard]]</f>
        <v>0</v>
      </c>
      <c r="O92" s="5">
        <f>RANK(Table13410[[#This Row],[Total2]],Table13410[Total2])</f>
        <v>19</v>
      </c>
    </row>
    <row r="93" spans="10:15">
      <c r="J93" s="3">
        <f>IF(COUNT(Table13410[[#This Row],[BEE1]:[Column4]])&gt;1,MIN(Table13410[[#This Row],[BEE1]:[Column2]]),0)</f>
        <v>0</v>
      </c>
      <c r="K9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3" s="2" t="str">
        <f>IF(Table13410[[#This Row],[Total]]&lt;&gt;"",RANK(Table13410[[#This Row],[Total]],Table13410[Total]),"")</f>
        <v/>
      </c>
      <c r="M93" s="5" t="str">
        <f>IF(Table13410[[#This Row],[Name]]&lt;&gt;"",Table13410[[#This Row],[Name]],"")</f>
        <v/>
      </c>
      <c r="N93">
        <f>SUM(Table13410[[#This Row],[BEE1]:[Column3]])-Table13410[[#This Row],[Discard]]</f>
        <v>0</v>
      </c>
      <c r="O93" s="5">
        <f>RANK(Table13410[[#This Row],[Total2]],Table13410[Total2])</f>
        <v>19</v>
      </c>
    </row>
    <row r="94" spans="10:15">
      <c r="J94" s="3">
        <f>IF(COUNT(Table13410[[#This Row],[BEE1]:[Column4]])&gt;1,MIN(Table13410[[#This Row],[BEE1]:[Column2]]),0)</f>
        <v>0</v>
      </c>
      <c r="K9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4" s="2" t="str">
        <f>IF(Table13410[[#This Row],[Total]]&lt;&gt;"",RANK(Table13410[[#This Row],[Total]],Table13410[Total]),"")</f>
        <v/>
      </c>
      <c r="M94" s="5" t="str">
        <f>IF(Table13410[[#This Row],[Name]]&lt;&gt;"",Table13410[[#This Row],[Name]],"")</f>
        <v/>
      </c>
      <c r="N94">
        <f>SUM(Table13410[[#This Row],[BEE1]:[Column3]])-Table13410[[#This Row],[Discard]]</f>
        <v>0</v>
      </c>
      <c r="O94" s="5">
        <f>RANK(Table13410[[#This Row],[Total2]],Table13410[Total2])</f>
        <v>19</v>
      </c>
    </row>
    <row r="95" spans="10:15">
      <c r="J95" s="3">
        <f>IF(COUNT(Table13410[[#This Row],[BEE1]:[Column4]])&gt;1,MIN(Table13410[[#This Row],[BEE1]:[Column2]]),0)</f>
        <v>0</v>
      </c>
      <c r="K9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5" s="2" t="str">
        <f>IF(Table13410[[#This Row],[Total]]&lt;&gt;"",RANK(Table13410[[#This Row],[Total]],Table13410[Total]),"")</f>
        <v/>
      </c>
      <c r="M95" s="5" t="str">
        <f>IF(Table13410[[#This Row],[Name]]&lt;&gt;"",Table13410[[#This Row],[Name]],"")</f>
        <v/>
      </c>
      <c r="N95">
        <f>SUM(Table13410[[#This Row],[BEE1]:[Column3]])-Table13410[[#This Row],[Discard]]</f>
        <v>0</v>
      </c>
      <c r="O95" s="5">
        <f>RANK(Table13410[[#This Row],[Total2]],Table13410[Total2])</f>
        <v>19</v>
      </c>
    </row>
    <row r="96" spans="10:15">
      <c r="J96" s="3">
        <f>IF(COUNT(Table13410[[#This Row],[BEE1]:[Column4]])&gt;1,MIN(Table13410[[#This Row],[BEE1]:[Column2]]),0)</f>
        <v>0</v>
      </c>
      <c r="K9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6" s="2" t="str">
        <f>IF(Table13410[[#This Row],[Total]]&lt;&gt;"",RANK(Table13410[[#This Row],[Total]],Table13410[Total]),"")</f>
        <v/>
      </c>
      <c r="M96" s="5" t="str">
        <f>IF(Table13410[[#This Row],[Name]]&lt;&gt;"",Table13410[[#This Row],[Name]],"")</f>
        <v/>
      </c>
      <c r="N96">
        <f>SUM(Table13410[[#This Row],[BEE1]:[Column3]])-Table13410[[#This Row],[Discard]]</f>
        <v>0</v>
      </c>
      <c r="O96" s="5">
        <f>RANK(Table13410[[#This Row],[Total2]],Table13410[Total2])</f>
        <v>19</v>
      </c>
    </row>
    <row r="97" spans="10:15">
      <c r="J97" s="3">
        <f>IF(COUNT(Table13410[[#This Row],[BEE1]:[Column4]])&gt;1,MIN(Table13410[[#This Row],[BEE1]:[Column2]]),0)</f>
        <v>0</v>
      </c>
      <c r="K9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7" s="2" t="str">
        <f>IF(Table13410[[#This Row],[Total]]&lt;&gt;"",RANK(Table13410[[#This Row],[Total]],Table13410[Total]),"")</f>
        <v/>
      </c>
      <c r="M97" s="5" t="str">
        <f>IF(Table13410[[#This Row],[Name]]&lt;&gt;"",Table13410[[#This Row],[Name]],"")</f>
        <v/>
      </c>
      <c r="N97">
        <f>SUM(Table13410[[#This Row],[BEE1]:[Column3]])-Table13410[[#This Row],[Discard]]</f>
        <v>0</v>
      </c>
      <c r="O97" s="5">
        <f>RANK(Table13410[[#This Row],[Total2]],Table13410[Total2])</f>
        <v>19</v>
      </c>
    </row>
    <row r="98" spans="10:15">
      <c r="J98" s="3">
        <f>IF(COUNT(Table13410[[#This Row],[BEE1]:[Column4]])&gt;1,MIN(Table13410[[#This Row],[BEE1]:[Column2]]),0)</f>
        <v>0</v>
      </c>
      <c r="K9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8" s="2" t="str">
        <f>IF(Table13410[[#This Row],[Total]]&lt;&gt;"",RANK(Table13410[[#This Row],[Total]],Table13410[Total]),"")</f>
        <v/>
      </c>
      <c r="M98" s="5" t="str">
        <f>IF(Table13410[[#This Row],[Name]]&lt;&gt;"",Table13410[[#This Row],[Name]],"")</f>
        <v/>
      </c>
      <c r="N98">
        <f>SUM(Table13410[[#This Row],[BEE1]:[Column3]])-Table13410[[#This Row],[Discard]]</f>
        <v>0</v>
      </c>
      <c r="O98" s="5">
        <f>RANK(Table13410[[#This Row],[Total2]],Table13410[Total2])</f>
        <v>19</v>
      </c>
    </row>
    <row r="99" spans="10:15">
      <c r="J99" s="3">
        <f>IF(COUNT(Table13410[[#This Row],[BEE1]:[Column4]])&gt;1,MIN(Table13410[[#This Row],[BEE1]:[Column2]]),0)</f>
        <v>0</v>
      </c>
      <c r="K9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99" s="2" t="str">
        <f>IF(Table13410[[#This Row],[Total]]&lt;&gt;"",RANK(Table13410[[#This Row],[Total]],Table13410[Total]),"")</f>
        <v/>
      </c>
      <c r="M99" s="5" t="str">
        <f>IF(Table13410[[#This Row],[Name]]&lt;&gt;"",Table13410[[#This Row],[Name]],"")</f>
        <v/>
      </c>
      <c r="N99">
        <f>SUM(Table13410[[#This Row],[BEE1]:[Column3]])-Table13410[[#This Row],[Discard]]</f>
        <v>0</v>
      </c>
      <c r="O99" s="5">
        <f>RANK(Table13410[[#This Row],[Total2]],Table13410[Total2])</f>
        <v>19</v>
      </c>
    </row>
    <row r="100" spans="10:15">
      <c r="J100" s="3">
        <f>IF(COUNT(Table13410[[#This Row],[BEE1]:[Column4]])&gt;1,MIN(Table13410[[#This Row],[BEE1]:[Column2]]),0)</f>
        <v>0</v>
      </c>
      <c r="K10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0" s="2" t="str">
        <f>IF(Table13410[[#This Row],[Total]]&lt;&gt;"",RANK(Table13410[[#This Row],[Total]],Table13410[Total]),"")</f>
        <v/>
      </c>
      <c r="M100" s="5" t="str">
        <f>IF(Table13410[[#This Row],[Name]]&lt;&gt;"",Table13410[[#This Row],[Name]],"")</f>
        <v/>
      </c>
      <c r="N100">
        <f>SUM(Table13410[[#This Row],[BEE1]:[Column3]])-Table13410[[#This Row],[Discard]]</f>
        <v>0</v>
      </c>
      <c r="O100" s="5">
        <f>RANK(Table13410[[#This Row],[Total2]],Table13410[Total2])</f>
        <v>19</v>
      </c>
    </row>
    <row r="101" spans="10:15">
      <c r="J101" s="3">
        <f>IF(COUNT(Table13410[[#This Row],[BEE1]:[Column4]])&gt;1,MIN(Table13410[[#This Row],[BEE1]:[Column2]]),0)</f>
        <v>0</v>
      </c>
      <c r="K10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1" s="2" t="str">
        <f>IF(Table13410[[#This Row],[Total]]&lt;&gt;"",RANK(Table13410[[#This Row],[Total]],Table13410[Total]),"")</f>
        <v/>
      </c>
      <c r="M101" s="5" t="str">
        <f>IF(Table13410[[#This Row],[Name]]&lt;&gt;"",Table13410[[#This Row],[Name]],"")</f>
        <v/>
      </c>
      <c r="N101">
        <f>SUM(Table13410[[#This Row],[BEE1]:[Column3]])-Table13410[[#This Row],[Discard]]</f>
        <v>0</v>
      </c>
      <c r="O101" s="5">
        <f>RANK(Table13410[[#This Row],[Total2]],Table13410[Total2])</f>
        <v>19</v>
      </c>
    </row>
    <row r="102" spans="10:15">
      <c r="J102" s="3">
        <f>IF(COUNT(Table13410[[#This Row],[BEE1]:[Column4]])&gt;1,MIN(Table13410[[#This Row],[BEE1]:[Column2]]),0)</f>
        <v>0</v>
      </c>
      <c r="K10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2" s="2" t="str">
        <f>IF(Table13410[[#This Row],[Total]]&lt;&gt;"",RANK(Table13410[[#This Row],[Total]],Table13410[Total]),"")</f>
        <v/>
      </c>
      <c r="M102" s="5" t="str">
        <f>IF(Table13410[[#This Row],[Name]]&lt;&gt;"",Table13410[[#This Row],[Name]],"")</f>
        <v/>
      </c>
      <c r="N102">
        <f>SUM(Table13410[[#This Row],[BEE1]:[Column3]])-Table13410[[#This Row],[Discard]]</f>
        <v>0</v>
      </c>
      <c r="O102" s="5">
        <f>RANK(Table13410[[#This Row],[Total2]],Table13410[Total2])</f>
        <v>19</v>
      </c>
    </row>
    <row r="103" spans="10:15">
      <c r="J103" s="3">
        <f>IF(COUNT(Table13410[[#This Row],[BEE1]:[Column4]])&gt;1,MIN(Table13410[[#This Row],[BEE1]:[Column2]]),0)</f>
        <v>0</v>
      </c>
      <c r="K10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3" s="2" t="str">
        <f>IF(Table13410[[#This Row],[Total]]&lt;&gt;"",RANK(Table13410[[#This Row],[Total]],Table13410[Total]),"")</f>
        <v/>
      </c>
      <c r="M103" s="5" t="str">
        <f>IF(Table13410[[#This Row],[Name]]&lt;&gt;"",Table13410[[#This Row],[Name]],"")</f>
        <v/>
      </c>
      <c r="N103">
        <f>SUM(Table13410[[#This Row],[BEE1]:[Column3]])-Table13410[[#This Row],[Discard]]</f>
        <v>0</v>
      </c>
      <c r="O103" s="5">
        <f>RANK(Table13410[[#This Row],[Total2]],Table13410[Total2])</f>
        <v>19</v>
      </c>
    </row>
    <row r="104" spans="10:15">
      <c r="J104" s="3">
        <f>IF(COUNT(Table13410[[#This Row],[BEE1]:[Column4]])&gt;1,MIN(Table13410[[#This Row],[BEE1]:[Column2]]),0)</f>
        <v>0</v>
      </c>
      <c r="K10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4" s="2" t="str">
        <f>IF(Table13410[[#This Row],[Total]]&lt;&gt;"",RANK(Table13410[[#This Row],[Total]],Table13410[Total]),"")</f>
        <v/>
      </c>
      <c r="M104" s="5" t="str">
        <f>IF(Table13410[[#This Row],[Name]]&lt;&gt;"",Table13410[[#This Row],[Name]],"")</f>
        <v/>
      </c>
      <c r="N104">
        <f>SUM(Table13410[[#This Row],[BEE1]:[Column3]])-Table13410[[#This Row],[Discard]]</f>
        <v>0</v>
      </c>
      <c r="O104" s="5">
        <f>RANK(Table13410[[#This Row],[Total2]],Table13410[Total2])</f>
        <v>19</v>
      </c>
    </row>
    <row r="105" spans="10:15">
      <c r="J105" s="3">
        <f>IF(COUNT(Table13410[[#This Row],[BEE1]:[Column4]])&gt;1,MIN(Table13410[[#This Row],[BEE1]:[Column2]]),0)</f>
        <v>0</v>
      </c>
      <c r="K10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5" s="2" t="str">
        <f>IF(Table13410[[#This Row],[Total]]&lt;&gt;"",RANK(Table13410[[#This Row],[Total]],Table13410[Total]),"")</f>
        <v/>
      </c>
      <c r="M105" s="5" t="str">
        <f>IF(Table13410[[#This Row],[Name]]&lt;&gt;"",Table13410[[#This Row],[Name]],"")</f>
        <v/>
      </c>
      <c r="N105">
        <f>SUM(Table13410[[#This Row],[BEE1]:[Column3]])-Table13410[[#This Row],[Discard]]</f>
        <v>0</v>
      </c>
      <c r="O105" s="5">
        <f>RANK(Table13410[[#This Row],[Total2]],Table13410[Total2])</f>
        <v>19</v>
      </c>
    </row>
    <row r="106" spans="10:15">
      <c r="J106" s="3">
        <f>IF(COUNT(Table13410[[#This Row],[BEE1]:[Column4]])&gt;1,MIN(Table13410[[#This Row],[BEE1]:[Column2]]),0)</f>
        <v>0</v>
      </c>
      <c r="K10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6" s="2" t="str">
        <f>IF(Table13410[[#This Row],[Total]]&lt;&gt;"",RANK(Table13410[[#This Row],[Total]],Table13410[Total]),"")</f>
        <v/>
      </c>
      <c r="M106" s="5" t="str">
        <f>IF(Table13410[[#This Row],[Name]]&lt;&gt;"",Table13410[[#This Row],[Name]],"")</f>
        <v/>
      </c>
      <c r="N106">
        <f>SUM(Table13410[[#This Row],[BEE1]:[Column3]])-Table13410[[#This Row],[Discard]]</f>
        <v>0</v>
      </c>
      <c r="O106" s="5">
        <f>RANK(Table13410[[#This Row],[Total2]],Table13410[Total2])</f>
        <v>19</v>
      </c>
    </row>
    <row r="107" spans="10:15">
      <c r="J107" s="3">
        <f>IF(COUNT(Table13410[[#This Row],[BEE1]:[Column4]])&gt;1,MIN(Table13410[[#This Row],[BEE1]:[Column2]]),0)</f>
        <v>0</v>
      </c>
      <c r="K10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7" s="2" t="str">
        <f>IF(Table13410[[#This Row],[Total]]&lt;&gt;"",RANK(Table13410[[#This Row],[Total]],Table13410[Total]),"")</f>
        <v/>
      </c>
      <c r="M107" s="5" t="str">
        <f>IF(Table13410[[#This Row],[Name]]&lt;&gt;"",Table13410[[#This Row],[Name]],"")</f>
        <v/>
      </c>
      <c r="N107">
        <f>SUM(Table13410[[#This Row],[BEE1]:[Column3]])-Table13410[[#This Row],[Discard]]</f>
        <v>0</v>
      </c>
      <c r="O107" s="5">
        <f>RANK(Table13410[[#This Row],[Total2]],Table13410[Total2])</f>
        <v>19</v>
      </c>
    </row>
    <row r="108" spans="10:15">
      <c r="J108" s="3">
        <f>IF(COUNT(Table13410[[#This Row],[BEE1]:[Column4]])&gt;1,MIN(Table13410[[#This Row],[BEE1]:[Column2]]),0)</f>
        <v>0</v>
      </c>
      <c r="K10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8" s="2" t="str">
        <f>IF(Table13410[[#This Row],[Total]]&lt;&gt;"",RANK(Table13410[[#This Row],[Total]],Table13410[Total]),"")</f>
        <v/>
      </c>
      <c r="M108" s="5" t="str">
        <f>IF(Table13410[[#This Row],[Name]]&lt;&gt;"",Table13410[[#This Row],[Name]],"")</f>
        <v/>
      </c>
      <c r="N108">
        <f>SUM(Table13410[[#This Row],[BEE1]:[Column3]])-Table13410[[#This Row],[Discard]]</f>
        <v>0</v>
      </c>
      <c r="O108" s="5">
        <f>RANK(Table13410[[#This Row],[Total2]],Table13410[Total2])</f>
        <v>19</v>
      </c>
    </row>
    <row r="109" spans="10:15">
      <c r="J109" s="3">
        <f>IF(COUNT(Table13410[[#This Row],[BEE1]:[Column4]])&gt;1,MIN(Table13410[[#This Row],[BEE1]:[Column2]]),0)</f>
        <v>0</v>
      </c>
      <c r="K10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09" s="2" t="str">
        <f>IF(Table13410[[#This Row],[Total]]&lt;&gt;"",RANK(Table13410[[#This Row],[Total]],Table13410[Total]),"")</f>
        <v/>
      </c>
      <c r="M109" s="5" t="str">
        <f>IF(Table13410[[#This Row],[Name]]&lt;&gt;"",Table13410[[#This Row],[Name]],"")</f>
        <v/>
      </c>
      <c r="N109">
        <f>SUM(Table13410[[#This Row],[BEE1]:[Column3]])-Table13410[[#This Row],[Discard]]</f>
        <v>0</v>
      </c>
      <c r="O109" s="5">
        <f>RANK(Table13410[[#This Row],[Total2]],Table13410[Total2])</f>
        <v>19</v>
      </c>
    </row>
    <row r="110" spans="10:15">
      <c r="J110" s="3">
        <f>IF(COUNT(Table13410[[#This Row],[BEE1]:[Column4]])&gt;1,MIN(Table13410[[#This Row],[BEE1]:[Column2]]),0)</f>
        <v>0</v>
      </c>
      <c r="K11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0" s="2" t="str">
        <f>IF(Table13410[[#This Row],[Total]]&lt;&gt;"",RANK(Table13410[[#This Row],[Total]],Table13410[Total]),"")</f>
        <v/>
      </c>
      <c r="M110" s="5" t="str">
        <f>IF(Table13410[[#This Row],[Name]]&lt;&gt;"",Table13410[[#This Row],[Name]],"")</f>
        <v/>
      </c>
      <c r="N110">
        <f>SUM(Table13410[[#This Row],[BEE1]:[Column3]])-Table13410[[#This Row],[Discard]]</f>
        <v>0</v>
      </c>
      <c r="O110" s="5">
        <f>RANK(Table13410[[#This Row],[Total2]],Table13410[Total2])</f>
        <v>19</v>
      </c>
    </row>
    <row r="111" spans="10:15">
      <c r="J111" s="3">
        <f>IF(COUNT(Table13410[[#This Row],[BEE1]:[Column4]])&gt;1,MIN(Table13410[[#This Row],[BEE1]:[Column2]]),0)</f>
        <v>0</v>
      </c>
      <c r="K11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1" s="2" t="str">
        <f>IF(Table13410[[#This Row],[Total]]&lt;&gt;"",RANK(Table13410[[#This Row],[Total]],Table13410[Total]),"")</f>
        <v/>
      </c>
      <c r="M111" s="5" t="str">
        <f>IF(Table13410[[#This Row],[Name]]&lt;&gt;"",Table13410[[#This Row],[Name]],"")</f>
        <v/>
      </c>
      <c r="N111">
        <f>SUM(Table13410[[#This Row],[BEE1]:[Column3]])-Table13410[[#This Row],[Discard]]</f>
        <v>0</v>
      </c>
      <c r="O111" s="5">
        <f>RANK(Table13410[[#This Row],[Total2]],Table13410[Total2])</f>
        <v>19</v>
      </c>
    </row>
    <row r="112" spans="10:15">
      <c r="J112" s="3">
        <f>IF(COUNT(Table13410[[#This Row],[BEE1]:[Column4]])&gt;1,MIN(Table13410[[#This Row],[BEE1]:[Column2]]),0)</f>
        <v>0</v>
      </c>
      <c r="K11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2" s="2" t="str">
        <f>IF(Table13410[[#This Row],[Total]]&lt;&gt;"",RANK(Table13410[[#This Row],[Total]],Table13410[Total]),"")</f>
        <v/>
      </c>
      <c r="M112" s="5" t="str">
        <f>IF(Table13410[[#This Row],[Name]]&lt;&gt;"",Table13410[[#This Row],[Name]],"")</f>
        <v/>
      </c>
      <c r="N112">
        <f>SUM(Table13410[[#This Row],[BEE1]:[Column3]])-Table13410[[#This Row],[Discard]]</f>
        <v>0</v>
      </c>
      <c r="O112" s="5">
        <f>RANK(Table13410[[#This Row],[Total2]],Table13410[Total2])</f>
        <v>19</v>
      </c>
    </row>
    <row r="113" spans="10:15">
      <c r="J113" s="3">
        <f>IF(COUNT(Table13410[[#This Row],[BEE1]:[Column4]])&gt;1,MIN(Table13410[[#This Row],[BEE1]:[Column2]]),0)</f>
        <v>0</v>
      </c>
      <c r="K11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3" s="2" t="str">
        <f>IF(Table13410[[#This Row],[Total]]&lt;&gt;"",RANK(Table13410[[#This Row],[Total]],Table13410[Total]),"")</f>
        <v/>
      </c>
      <c r="M113" s="5" t="str">
        <f>IF(Table13410[[#This Row],[Name]]&lt;&gt;"",Table13410[[#This Row],[Name]],"")</f>
        <v/>
      </c>
      <c r="N113">
        <f>SUM(Table13410[[#This Row],[BEE1]:[Column3]])-Table13410[[#This Row],[Discard]]</f>
        <v>0</v>
      </c>
      <c r="O113" s="5">
        <f>RANK(Table13410[[#This Row],[Total2]],Table13410[Total2])</f>
        <v>19</v>
      </c>
    </row>
    <row r="114" spans="10:15">
      <c r="J114" s="3">
        <f>IF(COUNT(Table13410[[#This Row],[BEE1]:[Column4]])&gt;1,MIN(Table13410[[#This Row],[BEE1]:[Column2]]),0)</f>
        <v>0</v>
      </c>
      <c r="K11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4" s="2" t="str">
        <f>IF(Table13410[[#This Row],[Total]]&lt;&gt;"",RANK(Table13410[[#This Row],[Total]],Table13410[Total]),"")</f>
        <v/>
      </c>
      <c r="M114" s="5" t="str">
        <f>IF(Table13410[[#This Row],[Name]]&lt;&gt;"",Table13410[[#This Row],[Name]],"")</f>
        <v/>
      </c>
      <c r="N114">
        <f>SUM(Table13410[[#This Row],[BEE1]:[Column3]])-Table13410[[#This Row],[Discard]]</f>
        <v>0</v>
      </c>
      <c r="O114" s="5">
        <f>RANK(Table13410[[#This Row],[Total2]],Table13410[Total2])</f>
        <v>19</v>
      </c>
    </row>
    <row r="115" spans="10:15">
      <c r="J115" s="3">
        <f>IF(COUNT(Table13410[[#This Row],[BEE1]:[Column4]])&gt;1,MIN(Table13410[[#This Row],[BEE1]:[Column2]]),0)</f>
        <v>0</v>
      </c>
      <c r="K11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5" s="2" t="str">
        <f>IF(Table13410[[#This Row],[Total]]&lt;&gt;"",RANK(Table13410[[#This Row],[Total]],Table13410[Total]),"")</f>
        <v/>
      </c>
      <c r="M115" s="5" t="str">
        <f>IF(Table13410[[#This Row],[Name]]&lt;&gt;"",Table13410[[#This Row],[Name]],"")</f>
        <v/>
      </c>
      <c r="N115">
        <f>SUM(Table13410[[#This Row],[BEE1]:[Column3]])-Table13410[[#This Row],[Discard]]</f>
        <v>0</v>
      </c>
      <c r="O115" s="5">
        <f>RANK(Table13410[[#This Row],[Total2]],Table13410[Total2])</f>
        <v>19</v>
      </c>
    </row>
    <row r="116" spans="10:15">
      <c r="J116" s="3">
        <f>IF(COUNT(Table13410[[#This Row],[BEE1]:[Column4]])&gt;1,MIN(Table13410[[#This Row],[BEE1]:[Column2]]),0)</f>
        <v>0</v>
      </c>
      <c r="K11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6" s="2" t="str">
        <f>IF(Table13410[[#This Row],[Total]]&lt;&gt;"",RANK(Table13410[[#This Row],[Total]],Table13410[Total]),"")</f>
        <v/>
      </c>
      <c r="M116" s="5" t="str">
        <f>IF(Table13410[[#This Row],[Name]]&lt;&gt;"",Table13410[[#This Row],[Name]],"")</f>
        <v/>
      </c>
      <c r="N116">
        <f>SUM(Table13410[[#This Row],[BEE1]:[Column3]])-Table13410[[#This Row],[Discard]]</f>
        <v>0</v>
      </c>
      <c r="O116" s="5">
        <f>RANK(Table13410[[#This Row],[Total2]],Table13410[Total2])</f>
        <v>19</v>
      </c>
    </row>
    <row r="117" spans="10:15">
      <c r="J117" s="3">
        <f>IF(COUNT(Table13410[[#This Row],[BEE1]:[Column4]])&gt;1,MIN(Table13410[[#This Row],[BEE1]:[Column2]]),0)</f>
        <v>0</v>
      </c>
      <c r="K11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7" s="2" t="str">
        <f>IF(Table13410[[#This Row],[Total]]&lt;&gt;"",RANK(Table13410[[#This Row],[Total]],Table13410[Total]),"")</f>
        <v/>
      </c>
      <c r="M117" s="5" t="str">
        <f>IF(Table13410[[#This Row],[Name]]&lt;&gt;"",Table13410[[#This Row],[Name]],"")</f>
        <v/>
      </c>
      <c r="N117">
        <f>SUM(Table13410[[#This Row],[BEE1]:[Column3]])-Table13410[[#This Row],[Discard]]</f>
        <v>0</v>
      </c>
      <c r="O117" s="5">
        <f>RANK(Table13410[[#This Row],[Total2]],Table13410[Total2])</f>
        <v>19</v>
      </c>
    </row>
    <row r="118" spans="10:15">
      <c r="J118" s="3">
        <f>IF(COUNT(Table13410[[#This Row],[BEE1]:[Column4]])&gt;1,MIN(Table13410[[#This Row],[BEE1]:[Column2]]),0)</f>
        <v>0</v>
      </c>
      <c r="K11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8" s="2" t="str">
        <f>IF(Table13410[[#This Row],[Total]]&lt;&gt;"",RANK(Table13410[[#This Row],[Total]],Table13410[Total]),"")</f>
        <v/>
      </c>
      <c r="M118" s="5" t="str">
        <f>IF(Table13410[[#This Row],[Name]]&lt;&gt;"",Table13410[[#This Row],[Name]],"")</f>
        <v/>
      </c>
      <c r="N118">
        <f>SUM(Table13410[[#This Row],[BEE1]:[Column3]])-Table13410[[#This Row],[Discard]]</f>
        <v>0</v>
      </c>
      <c r="O118" s="5">
        <f>RANK(Table13410[[#This Row],[Total2]],Table13410[Total2])</f>
        <v>19</v>
      </c>
    </row>
    <row r="119" spans="10:15">
      <c r="J119" s="3">
        <f>IF(COUNT(Table13410[[#This Row],[BEE1]:[Column4]])&gt;1,MIN(Table13410[[#This Row],[BEE1]:[Column2]]),0)</f>
        <v>0</v>
      </c>
      <c r="K11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19" s="2" t="str">
        <f>IF(Table13410[[#This Row],[Total]]&lt;&gt;"",RANK(Table13410[[#This Row],[Total]],Table13410[Total]),"")</f>
        <v/>
      </c>
      <c r="M119" s="5" t="str">
        <f>IF(Table13410[[#This Row],[Name]]&lt;&gt;"",Table13410[[#This Row],[Name]],"")</f>
        <v/>
      </c>
      <c r="N119">
        <f>SUM(Table13410[[#This Row],[BEE1]:[Column3]])-Table13410[[#This Row],[Discard]]</f>
        <v>0</v>
      </c>
      <c r="O119" s="5">
        <f>RANK(Table13410[[#This Row],[Total2]],Table13410[Total2])</f>
        <v>19</v>
      </c>
    </row>
    <row r="120" spans="10:15">
      <c r="J120" s="3">
        <f>IF(COUNT(Table13410[[#This Row],[BEE1]:[Column4]])&gt;1,MIN(Table13410[[#This Row],[BEE1]:[Column2]]),0)</f>
        <v>0</v>
      </c>
      <c r="K12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0" s="2" t="str">
        <f>IF(Table13410[[#This Row],[Total]]&lt;&gt;"",RANK(Table13410[[#This Row],[Total]],Table13410[Total]),"")</f>
        <v/>
      </c>
      <c r="M120" s="5" t="str">
        <f>IF(Table13410[[#This Row],[Name]]&lt;&gt;"",Table13410[[#This Row],[Name]],"")</f>
        <v/>
      </c>
      <c r="N120">
        <f>SUM(Table13410[[#This Row],[BEE1]:[Column3]])-Table13410[[#This Row],[Discard]]</f>
        <v>0</v>
      </c>
      <c r="O120" s="5">
        <f>RANK(Table13410[[#This Row],[Total2]],Table13410[Total2])</f>
        <v>19</v>
      </c>
    </row>
    <row r="121" spans="10:15">
      <c r="J121" s="3">
        <f>IF(COUNT(Table13410[[#This Row],[BEE1]:[Column4]])&gt;1,MIN(Table13410[[#This Row],[BEE1]:[Column2]]),0)</f>
        <v>0</v>
      </c>
      <c r="K12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1" s="2" t="str">
        <f>IF(Table13410[[#This Row],[Total]]&lt;&gt;"",RANK(Table13410[[#This Row],[Total]],Table13410[Total]),"")</f>
        <v/>
      </c>
      <c r="M121" s="5" t="str">
        <f>IF(Table13410[[#This Row],[Name]]&lt;&gt;"",Table13410[[#This Row],[Name]],"")</f>
        <v/>
      </c>
      <c r="N121">
        <f>SUM(Table13410[[#This Row],[BEE1]:[Column3]])-Table13410[[#This Row],[Discard]]</f>
        <v>0</v>
      </c>
      <c r="O121" s="5">
        <f>RANK(Table13410[[#This Row],[Total2]],Table13410[Total2])</f>
        <v>19</v>
      </c>
    </row>
    <row r="122" spans="10:15">
      <c r="J122" s="3">
        <f>IF(COUNT(Table13410[[#This Row],[BEE1]:[Column4]])&gt;1,MIN(Table13410[[#This Row],[BEE1]:[Column2]]),0)</f>
        <v>0</v>
      </c>
      <c r="K12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2" s="2" t="str">
        <f>IF(Table13410[[#This Row],[Total]]&lt;&gt;"",RANK(Table13410[[#This Row],[Total]],Table13410[Total]),"")</f>
        <v/>
      </c>
      <c r="M122" s="5" t="str">
        <f>IF(Table13410[[#This Row],[Name]]&lt;&gt;"",Table13410[[#This Row],[Name]],"")</f>
        <v/>
      </c>
      <c r="N122">
        <f>SUM(Table13410[[#This Row],[BEE1]:[Column3]])-Table13410[[#This Row],[Discard]]</f>
        <v>0</v>
      </c>
      <c r="O122" s="5">
        <f>RANK(Table13410[[#This Row],[Total2]],Table13410[Total2])</f>
        <v>19</v>
      </c>
    </row>
    <row r="123" spans="10:15">
      <c r="J123" s="3">
        <f>IF(COUNT(Table13410[[#This Row],[BEE1]:[Column4]])&gt;1,MIN(Table13410[[#This Row],[BEE1]:[Column2]]),0)</f>
        <v>0</v>
      </c>
      <c r="K12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3" s="2" t="str">
        <f>IF(Table13410[[#This Row],[Total]]&lt;&gt;"",RANK(Table13410[[#This Row],[Total]],Table13410[Total]),"")</f>
        <v/>
      </c>
      <c r="M123" s="5" t="str">
        <f>IF(Table13410[[#This Row],[Name]]&lt;&gt;"",Table13410[[#This Row],[Name]],"")</f>
        <v/>
      </c>
      <c r="N123">
        <f>SUM(Table13410[[#This Row],[BEE1]:[Column3]])-Table13410[[#This Row],[Discard]]</f>
        <v>0</v>
      </c>
      <c r="O123" s="5">
        <f>RANK(Table13410[[#This Row],[Total2]],Table13410[Total2])</f>
        <v>19</v>
      </c>
    </row>
    <row r="124" spans="10:15">
      <c r="J124" s="3">
        <f>IF(COUNT(Table13410[[#This Row],[BEE1]:[Column4]])&gt;1,MIN(Table13410[[#This Row],[BEE1]:[Column2]]),0)</f>
        <v>0</v>
      </c>
      <c r="K12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4" s="2" t="str">
        <f>IF(Table13410[[#This Row],[Total]]&lt;&gt;"",RANK(Table13410[[#This Row],[Total]],Table13410[Total]),"")</f>
        <v/>
      </c>
      <c r="M124" s="5" t="str">
        <f>IF(Table13410[[#This Row],[Name]]&lt;&gt;"",Table13410[[#This Row],[Name]],"")</f>
        <v/>
      </c>
      <c r="N124">
        <f>SUM(Table13410[[#This Row],[BEE1]:[Column3]])-Table13410[[#This Row],[Discard]]</f>
        <v>0</v>
      </c>
      <c r="O124" s="5">
        <f>RANK(Table13410[[#This Row],[Total2]],Table13410[Total2])</f>
        <v>19</v>
      </c>
    </row>
    <row r="125" spans="10:15">
      <c r="J125" s="3">
        <f>IF(COUNT(Table13410[[#This Row],[BEE1]:[Column4]])&gt;1,MIN(Table13410[[#This Row],[BEE1]:[Column2]]),0)</f>
        <v>0</v>
      </c>
      <c r="K12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5" s="2" t="str">
        <f>IF(Table13410[[#This Row],[Total]]&lt;&gt;"",RANK(Table13410[[#This Row],[Total]],Table13410[Total]),"")</f>
        <v/>
      </c>
      <c r="M125" s="5" t="str">
        <f>IF(Table13410[[#This Row],[Name]]&lt;&gt;"",Table13410[[#This Row],[Name]],"")</f>
        <v/>
      </c>
      <c r="N125">
        <f>SUM(Table13410[[#This Row],[BEE1]:[Column3]])-Table13410[[#This Row],[Discard]]</f>
        <v>0</v>
      </c>
      <c r="O125" s="5">
        <f>RANK(Table13410[[#This Row],[Total2]],Table13410[Total2])</f>
        <v>19</v>
      </c>
    </row>
    <row r="126" spans="10:15">
      <c r="J126" s="3">
        <f>IF(COUNT(Table13410[[#This Row],[BEE1]:[Column4]])&gt;1,MIN(Table13410[[#This Row],[BEE1]:[Column2]]),0)</f>
        <v>0</v>
      </c>
      <c r="K12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6" s="2" t="str">
        <f>IF(Table13410[[#This Row],[Total]]&lt;&gt;"",RANK(Table13410[[#This Row],[Total]],Table13410[Total]),"")</f>
        <v/>
      </c>
      <c r="M126" s="5" t="str">
        <f>IF(Table13410[[#This Row],[Name]]&lt;&gt;"",Table13410[[#This Row],[Name]],"")</f>
        <v/>
      </c>
      <c r="N126">
        <f>SUM(Table13410[[#This Row],[BEE1]:[Column3]])-Table13410[[#This Row],[Discard]]</f>
        <v>0</v>
      </c>
      <c r="O126" s="5">
        <f>RANK(Table13410[[#This Row],[Total2]],Table13410[Total2])</f>
        <v>19</v>
      </c>
    </row>
    <row r="127" spans="10:15">
      <c r="J127" s="3">
        <f>IF(COUNT(Table13410[[#This Row],[BEE1]:[Column4]])&gt;1,MIN(Table13410[[#This Row],[BEE1]:[Column2]]),0)</f>
        <v>0</v>
      </c>
      <c r="K12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7" s="2" t="str">
        <f>IF(Table13410[[#This Row],[Total]]&lt;&gt;"",RANK(Table13410[[#This Row],[Total]],Table13410[Total]),"")</f>
        <v/>
      </c>
      <c r="M127" s="5" t="str">
        <f>IF(Table13410[[#This Row],[Name]]&lt;&gt;"",Table13410[[#This Row],[Name]],"")</f>
        <v/>
      </c>
      <c r="N127">
        <f>SUM(Table13410[[#This Row],[BEE1]:[Column3]])-Table13410[[#This Row],[Discard]]</f>
        <v>0</v>
      </c>
      <c r="O127" s="5">
        <f>RANK(Table13410[[#This Row],[Total2]],Table13410[Total2])</f>
        <v>19</v>
      </c>
    </row>
    <row r="128" spans="10:15">
      <c r="J128" s="3">
        <f>IF(COUNT(Table13410[[#This Row],[BEE1]:[Column4]])&gt;1,MIN(Table13410[[#This Row],[BEE1]:[Column2]]),0)</f>
        <v>0</v>
      </c>
      <c r="K12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8" s="2" t="str">
        <f>IF(Table13410[[#This Row],[Total]]&lt;&gt;"",RANK(Table13410[[#This Row],[Total]],Table13410[Total]),"")</f>
        <v/>
      </c>
      <c r="M128" s="5" t="str">
        <f>IF(Table13410[[#This Row],[Name]]&lt;&gt;"",Table13410[[#This Row],[Name]],"")</f>
        <v/>
      </c>
      <c r="N128">
        <f>SUM(Table13410[[#This Row],[BEE1]:[Column3]])-Table13410[[#This Row],[Discard]]</f>
        <v>0</v>
      </c>
      <c r="O128" s="5">
        <f>RANK(Table13410[[#This Row],[Total2]],Table13410[Total2])</f>
        <v>19</v>
      </c>
    </row>
    <row r="129" spans="10:15">
      <c r="J129" s="3">
        <f>IF(COUNT(Table13410[[#This Row],[BEE1]:[Column4]])&gt;1,MIN(Table13410[[#This Row],[BEE1]:[Column2]]),0)</f>
        <v>0</v>
      </c>
      <c r="K12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29" s="2" t="str">
        <f>IF(Table13410[[#This Row],[Total]]&lt;&gt;"",RANK(Table13410[[#This Row],[Total]],Table13410[Total]),"")</f>
        <v/>
      </c>
      <c r="M129" s="5" t="str">
        <f>IF(Table13410[[#This Row],[Name]]&lt;&gt;"",Table13410[[#This Row],[Name]],"")</f>
        <v/>
      </c>
      <c r="N129">
        <f>SUM(Table13410[[#This Row],[BEE1]:[Column3]])-Table13410[[#This Row],[Discard]]</f>
        <v>0</v>
      </c>
      <c r="O129" s="5">
        <f>RANK(Table13410[[#This Row],[Total2]],Table13410[Total2])</f>
        <v>19</v>
      </c>
    </row>
    <row r="130" spans="10:15">
      <c r="J130" s="3">
        <f>IF(COUNT(Table13410[[#This Row],[BEE1]:[Column4]])&gt;1,MIN(Table13410[[#This Row],[BEE1]:[Column2]]),0)</f>
        <v>0</v>
      </c>
      <c r="K13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0" s="2" t="str">
        <f>IF(Table13410[[#This Row],[Total]]&lt;&gt;"",RANK(Table13410[[#This Row],[Total]],Table13410[Total]),"")</f>
        <v/>
      </c>
      <c r="M130" s="5" t="str">
        <f>IF(Table13410[[#This Row],[Name]]&lt;&gt;"",Table13410[[#This Row],[Name]],"")</f>
        <v/>
      </c>
      <c r="N130">
        <f>SUM(Table13410[[#This Row],[BEE1]:[Column3]])-Table13410[[#This Row],[Discard]]</f>
        <v>0</v>
      </c>
      <c r="O130" s="5">
        <f>RANK(Table13410[[#This Row],[Total2]],Table13410[Total2])</f>
        <v>19</v>
      </c>
    </row>
    <row r="131" spans="10:15">
      <c r="J131" s="3">
        <f>IF(COUNT(Table13410[[#This Row],[BEE1]:[Column4]])&gt;1,MIN(Table13410[[#This Row],[BEE1]:[Column2]]),0)</f>
        <v>0</v>
      </c>
      <c r="K13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1" s="2" t="str">
        <f>IF(Table13410[[#This Row],[Total]]&lt;&gt;"",RANK(Table13410[[#This Row],[Total]],Table13410[Total]),"")</f>
        <v/>
      </c>
      <c r="M131" s="5" t="str">
        <f>IF(Table13410[[#This Row],[Name]]&lt;&gt;"",Table13410[[#This Row],[Name]],"")</f>
        <v/>
      </c>
      <c r="N131">
        <f>SUM(Table13410[[#This Row],[BEE1]:[Column3]])-Table13410[[#This Row],[Discard]]</f>
        <v>0</v>
      </c>
      <c r="O131" s="5">
        <f>RANK(Table13410[[#This Row],[Total2]],Table13410[Total2])</f>
        <v>19</v>
      </c>
    </row>
    <row r="132" spans="10:15">
      <c r="J132" s="3">
        <f>IF(COUNT(Table13410[[#This Row],[BEE1]:[Column4]])&gt;1,MIN(Table13410[[#This Row],[BEE1]:[Column2]]),0)</f>
        <v>0</v>
      </c>
      <c r="K13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2" s="2" t="str">
        <f>IF(Table13410[[#This Row],[Total]]&lt;&gt;"",RANK(Table13410[[#This Row],[Total]],Table13410[Total]),"")</f>
        <v/>
      </c>
      <c r="M132" s="5" t="str">
        <f>IF(Table13410[[#This Row],[Name]]&lt;&gt;"",Table13410[[#This Row],[Name]],"")</f>
        <v/>
      </c>
      <c r="N132">
        <f>SUM(Table13410[[#This Row],[BEE1]:[Column3]])-Table13410[[#This Row],[Discard]]</f>
        <v>0</v>
      </c>
      <c r="O132" s="5">
        <f>RANK(Table13410[[#This Row],[Total2]],Table13410[Total2])</f>
        <v>19</v>
      </c>
    </row>
    <row r="133" spans="10:15">
      <c r="J133" s="3">
        <f>IF(COUNT(Table13410[[#This Row],[BEE1]:[Column4]])&gt;1,MIN(Table13410[[#This Row],[BEE1]:[Column2]]),0)</f>
        <v>0</v>
      </c>
      <c r="K13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3" s="2" t="str">
        <f>IF(Table13410[[#This Row],[Total]]&lt;&gt;"",RANK(Table13410[[#This Row],[Total]],Table13410[Total]),"")</f>
        <v/>
      </c>
      <c r="M133" s="5" t="str">
        <f>IF(Table13410[[#This Row],[Name]]&lt;&gt;"",Table13410[[#This Row],[Name]],"")</f>
        <v/>
      </c>
      <c r="N133">
        <f>SUM(Table13410[[#This Row],[BEE1]:[Column3]])-Table13410[[#This Row],[Discard]]</f>
        <v>0</v>
      </c>
      <c r="O133" s="5">
        <f>RANK(Table13410[[#This Row],[Total2]],Table13410[Total2])</f>
        <v>19</v>
      </c>
    </row>
    <row r="134" spans="10:15">
      <c r="J134" s="3">
        <f>IF(COUNT(Table13410[[#This Row],[BEE1]:[Column4]])&gt;1,MIN(Table13410[[#This Row],[BEE1]:[Column2]]),0)</f>
        <v>0</v>
      </c>
      <c r="K13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4" s="2" t="str">
        <f>IF(Table13410[[#This Row],[Total]]&lt;&gt;"",RANK(Table13410[[#This Row],[Total]],Table13410[Total]),"")</f>
        <v/>
      </c>
      <c r="M134" s="5" t="str">
        <f>IF(Table13410[[#This Row],[Name]]&lt;&gt;"",Table13410[[#This Row],[Name]],"")</f>
        <v/>
      </c>
      <c r="N134">
        <f>SUM(Table13410[[#This Row],[BEE1]:[Column3]])-Table13410[[#This Row],[Discard]]</f>
        <v>0</v>
      </c>
      <c r="O134" s="5">
        <f>RANK(Table13410[[#This Row],[Total2]],Table13410[Total2])</f>
        <v>19</v>
      </c>
    </row>
    <row r="135" spans="10:15">
      <c r="J135" s="3">
        <f>IF(COUNT(Table13410[[#This Row],[BEE1]:[Column4]])&gt;1,MIN(Table13410[[#This Row],[BEE1]:[Column2]]),0)</f>
        <v>0</v>
      </c>
      <c r="K13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5" s="2" t="str">
        <f>IF(Table13410[[#This Row],[Total]]&lt;&gt;"",RANK(Table13410[[#This Row],[Total]],Table13410[Total]),"")</f>
        <v/>
      </c>
      <c r="M135" s="5" t="str">
        <f>IF(Table13410[[#This Row],[Name]]&lt;&gt;"",Table13410[[#This Row],[Name]],"")</f>
        <v/>
      </c>
      <c r="N135">
        <f>SUM(Table13410[[#This Row],[BEE1]:[Column3]])-Table13410[[#This Row],[Discard]]</f>
        <v>0</v>
      </c>
      <c r="O135" s="5">
        <f>RANK(Table13410[[#This Row],[Total2]],Table13410[Total2])</f>
        <v>19</v>
      </c>
    </row>
    <row r="136" spans="10:15">
      <c r="J136" s="3">
        <f>IF(COUNT(Table13410[[#This Row],[BEE1]:[Column4]])&gt;1,MIN(Table13410[[#This Row],[BEE1]:[Column2]]),0)</f>
        <v>0</v>
      </c>
      <c r="K13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6" s="2" t="str">
        <f>IF(Table13410[[#This Row],[Total]]&lt;&gt;"",RANK(Table13410[[#This Row],[Total]],Table13410[Total]),"")</f>
        <v/>
      </c>
      <c r="M136" s="5" t="str">
        <f>IF(Table13410[[#This Row],[Name]]&lt;&gt;"",Table13410[[#This Row],[Name]],"")</f>
        <v/>
      </c>
      <c r="N136">
        <f>SUM(Table13410[[#This Row],[BEE1]:[Column3]])-Table13410[[#This Row],[Discard]]</f>
        <v>0</v>
      </c>
      <c r="O136" s="5">
        <f>RANK(Table13410[[#This Row],[Total2]],Table13410[Total2])</f>
        <v>19</v>
      </c>
    </row>
    <row r="137" spans="10:15">
      <c r="J137" s="3">
        <f>IF(COUNT(Table13410[[#This Row],[BEE1]:[Column4]])&gt;1,MIN(Table13410[[#This Row],[BEE1]:[Column2]]),0)</f>
        <v>0</v>
      </c>
      <c r="K13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7" s="2" t="str">
        <f>IF(Table13410[[#This Row],[Total]]&lt;&gt;"",RANK(Table13410[[#This Row],[Total]],Table13410[Total]),"")</f>
        <v/>
      </c>
      <c r="M137" s="5" t="str">
        <f>IF(Table13410[[#This Row],[Name]]&lt;&gt;"",Table13410[[#This Row],[Name]],"")</f>
        <v/>
      </c>
      <c r="N137">
        <f>SUM(Table13410[[#This Row],[BEE1]:[Column3]])-Table13410[[#This Row],[Discard]]</f>
        <v>0</v>
      </c>
      <c r="O137" s="5">
        <f>RANK(Table13410[[#This Row],[Total2]],Table13410[Total2])</f>
        <v>19</v>
      </c>
    </row>
    <row r="138" spans="10:15">
      <c r="J138" s="3">
        <f>IF(COUNT(Table13410[[#This Row],[BEE1]:[Column4]])&gt;1,MIN(Table13410[[#This Row],[BEE1]:[Column2]]),0)</f>
        <v>0</v>
      </c>
      <c r="K13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8" s="2" t="str">
        <f>IF(Table13410[[#This Row],[Total]]&lt;&gt;"",RANK(Table13410[[#This Row],[Total]],Table13410[Total]),"")</f>
        <v/>
      </c>
      <c r="M138" s="5" t="str">
        <f>IF(Table13410[[#This Row],[Name]]&lt;&gt;"",Table13410[[#This Row],[Name]],"")</f>
        <v/>
      </c>
      <c r="N138">
        <f>SUM(Table13410[[#This Row],[BEE1]:[Column3]])-Table13410[[#This Row],[Discard]]</f>
        <v>0</v>
      </c>
      <c r="O138" s="5">
        <f>RANK(Table13410[[#This Row],[Total2]],Table13410[Total2])</f>
        <v>19</v>
      </c>
    </row>
    <row r="139" spans="10:15">
      <c r="J139" s="3">
        <f>IF(COUNT(Table13410[[#This Row],[BEE1]:[Column4]])&gt;1,MIN(Table13410[[#This Row],[BEE1]:[Column2]]),0)</f>
        <v>0</v>
      </c>
      <c r="K13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39" s="2" t="str">
        <f>IF(Table13410[[#This Row],[Total]]&lt;&gt;"",RANK(Table13410[[#This Row],[Total]],Table13410[Total]),"")</f>
        <v/>
      </c>
      <c r="M139" s="5" t="str">
        <f>IF(Table13410[[#This Row],[Name]]&lt;&gt;"",Table13410[[#This Row],[Name]],"")</f>
        <v/>
      </c>
      <c r="N139">
        <f>SUM(Table13410[[#This Row],[BEE1]:[Column3]])-Table13410[[#This Row],[Discard]]</f>
        <v>0</v>
      </c>
      <c r="O139" s="5">
        <f>RANK(Table13410[[#This Row],[Total2]],Table13410[Total2])</f>
        <v>19</v>
      </c>
    </row>
    <row r="140" spans="10:15">
      <c r="J140" s="3">
        <f>IF(COUNT(Table13410[[#This Row],[BEE1]:[Column4]])&gt;1,MIN(Table13410[[#This Row],[BEE1]:[Column2]]),0)</f>
        <v>0</v>
      </c>
      <c r="K14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0" s="2" t="str">
        <f>IF(Table13410[[#This Row],[Total]]&lt;&gt;"",RANK(Table13410[[#This Row],[Total]],Table13410[Total]),"")</f>
        <v/>
      </c>
      <c r="M140" s="5" t="str">
        <f>IF(Table13410[[#This Row],[Name]]&lt;&gt;"",Table13410[[#This Row],[Name]],"")</f>
        <v/>
      </c>
      <c r="N140">
        <f>SUM(Table13410[[#This Row],[BEE1]:[Column3]])-Table13410[[#This Row],[Discard]]</f>
        <v>0</v>
      </c>
      <c r="O140" s="5">
        <f>RANK(Table13410[[#This Row],[Total2]],Table13410[Total2])</f>
        <v>19</v>
      </c>
    </row>
    <row r="141" spans="10:15">
      <c r="J141" s="3">
        <f>IF(COUNT(Table13410[[#This Row],[BEE1]:[Column4]])&gt;1,MIN(Table13410[[#This Row],[BEE1]:[Column2]]),0)</f>
        <v>0</v>
      </c>
      <c r="K14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1" s="2" t="str">
        <f>IF(Table13410[[#This Row],[Total]]&lt;&gt;"",RANK(Table13410[[#This Row],[Total]],Table13410[Total]),"")</f>
        <v/>
      </c>
      <c r="M141" s="5" t="str">
        <f>IF(Table13410[[#This Row],[Name]]&lt;&gt;"",Table13410[[#This Row],[Name]],"")</f>
        <v/>
      </c>
      <c r="N141">
        <f>SUM(Table13410[[#This Row],[BEE1]:[Column3]])-Table13410[[#This Row],[Discard]]</f>
        <v>0</v>
      </c>
      <c r="O141" s="5">
        <f>RANK(Table13410[[#This Row],[Total2]],Table13410[Total2])</f>
        <v>19</v>
      </c>
    </row>
    <row r="142" spans="10:15">
      <c r="J142" s="3">
        <f>IF(COUNT(Table13410[[#This Row],[BEE1]:[Column4]])&gt;1,MIN(Table13410[[#This Row],[BEE1]:[Column2]]),0)</f>
        <v>0</v>
      </c>
      <c r="K14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2" s="2" t="str">
        <f>IF(Table13410[[#This Row],[Total]]&lt;&gt;"",RANK(Table13410[[#This Row],[Total]],Table13410[Total]),"")</f>
        <v/>
      </c>
      <c r="M142" s="5" t="str">
        <f>IF(Table13410[[#This Row],[Name]]&lt;&gt;"",Table13410[[#This Row],[Name]],"")</f>
        <v/>
      </c>
      <c r="N142">
        <f>SUM(Table13410[[#This Row],[BEE1]:[Column3]])-Table13410[[#This Row],[Discard]]</f>
        <v>0</v>
      </c>
      <c r="O142" s="5">
        <f>RANK(Table13410[[#This Row],[Total2]],Table13410[Total2])</f>
        <v>19</v>
      </c>
    </row>
    <row r="143" spans="10:15">
      <c r="J143" s="3">
        <f>IF(COUNT(Table13410[[#This Row],[BEE1]:[Column4]])&gt;1,MIN(Table13410[[#This Row],[BEE1]:[Column2]]),0)</f>
        <v>0</v>
      </c>
      <c r="K14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3" s="2" t="str">
        <f>IF(Table13410[[#This Row],[Total]]&lt;&gt;"",RANK(Table13410[[#This Row],[Total]],Table13410[Total]),"")</f>
        <v/>
      </c>
      <c r="M143" s="5" t="str">
        <f>IF(Table13410[[#This Row],[Name]]&lt;&gt;"",Table13410[[#This Row],[Name]],"")</f>
        <v/>
      </c>
      <c r="N143">
        <f>SUM(Table13410[[#This Row],[BEE1]:[Column3]])-Table13410[[#This Row],[Discard]]</f>
        <v>0</v>
      </c>
      <c r="O143" s="5">
        <f>RANK(Table13410[[#This Row],[Total2]],Table13410[Total2])</f>
        <v>19</v>
      </c>
    </row>
    <row r="144" spans="10:15">
      <c r="J144" s="3">
        <f>IF(COUNT(Table13410[[#This Row],[BEE1]:[Column4]])&gt;1,MIN(Table13410[[#This Row],[BEE1]:[Column2]]),0)</f>
        <v>0</v>
      </c>
      <c r="K14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4" s="2" t="str">
        <f>IF(Table13410[[#This Row],[Total]]&lt;&gt;"",RANK(Table13410[[#This Row],[Total]],Table13410[Total]),"")</f>
        <v/>
      </c>
      <c r="M144" s="5" t="str">
        <f>IF(Table13410[[#This Row],[Name]]&lt;&gt;"",Table13410[[#This Row],[Name]],"")</f>
        <v/>
      </c>
      <c r="N144">
        <f>SUM(Table13410[[#This Row],[BEE1]:[Column3]])-Table13410[[#This Row],[Discard]]</f>
        <v>0</v>
      </c>
      <c r="O144" s="5">
        <f>RANK(Table13410[[#This Row],[Total2]],Table13410[Total2])</f>
        <v>19</v>
      </c>
    </row>
    <row r="145" spans="10:15">
      <c r="J145" s="3">
        <f>IF(COUNT(Table13410[[#This Row],[BEE1]:[Column4]])&gt;1,MIN(Table13410[[#This Row],[BEE1]:[Column2]]),0)</f>
        <v>0</v>
      </c>
      <c r="K14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5" s="2" t="str">
        <f>IF(Table13410[[#This Row],[Total]]&lt;&gt;"",RANK(Table13410[[#This Row],[Total]],Table13410[Total]),"")</f>
        <v/>
      </c>
      <c r="M145" s="5" t="str">
        <f>IF(Table13410[[#This Row],[Name]]&lt;&gt;"",Table13410[[#This Row],[Name]],"")</f>
        <v/>
      </c>
      <c r="N145">
        <f>SUM(Table13410[[#This Row],[BEE1]:[Column3]])-Table13410[[#This Row],[Discard]]</f>
        <v>0</v>
      </c>
      <c r="O145" s="5">
        <f>RANK(Table13410[[#This Row],[Total2]],Table13410[Total2])</f>
        <v>19</v>
      </c>
    </row>
    <row r="146" spans="10:15">
      <c r="J146" s="3">
        <f>IF(COUNT(Table13410[[#This Row],[BEE1]:[Column4]])&gt;1,MIN(Table13410[[#This Row],[BEE1]:[Column2]]),0)</f>
        <v>0</v>
      </c>
      <c r="K14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6" s="2" t="str">
        <f>IF(Table13410[[#This Row],[Total]]&lt;&gt;"",RANK(Table13410[[#This Row],[Total]],Table13410[Total]),"")</f>
        <v/>
      </c>
      <c r="M146" s="5" t="str">
        <f>IF(Table13410[[#This Row],[Name]]&lt;&gt;"",Table13410[[#This Row],[Name]],"")</f>
        <v/>
      </c>
      <c r="N146">
        <f>SUM(Table13410[[#This Row],[BEE1]:[Column3]])-Table13410[[#This Row],[Discard]]</f>
        <v>0</v>
      </c>
      <c r="O146" s="5">
        <f>RANK(Table13410[[#This Row],[Total2]],Table13410[Total2])</f>
        <v>19</v>
      </c>
    </row>
    <row r="147" spans="10:15">
      <c r="J147" s="3">
        <f>IF(COUNT(Table13410[[#This Row],[BEE1]:[Column4]])&gt;1,MIN(Table13410[[#This Row],[BEE1]:[Column2]]),0)</f>
        <v>0</v>
      </c>
      <c r="K14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7" s="2" t="str">
        <f>IF(Table13410[[#This Row],[Total]]&lt;&gt;"",RANK(Table13410[[#This Row],[Total]],Table13410[Total]),"")</f>
        <v/>
      </c>
      <c r="M147" s="5" t="str">
        <f>IF(Table13410[[#This Row],[Name]]&lt;&gt;"",Table13410[[#This Row],[Name]],"")</f>
        <v/>
      </c>
      <c r="N147">
        <f>SUM(Table13410[[#This Row],[BEE1]:[Column3]])-Table13410[[#This Row],[Discard]]</f>
        <v>0</v>
      </c>
      <c r="O147" s="5">
        <f>RANK(Table13410[[#This Row],[Total2]],Table13410[Total2])</f>
        <v>19</v>
      </c>
    </row>
    <row r="148" spans="10:15">
      <c r="J148" s="3">
        <f>IF(COUNT(Table13410[[#This Row],[BEE1]:[Column4]])&gt;1,MIN(Table13410[[#This Row],[BEE1]:[Column2]]),0)</f>
        <v>0</v>
      </c>
      <c r="K14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8" s="2" t="str">
        <f>IF(Table13410[[#This Row],[Total]]&lt;&gt;"",RANK(Table13410[[#This Row],[Total]],Table13410[Total]),"")</f>
        <v/>
      </c>
      <c r="M148" s="5" t="str">
        <f>IF(Table13410[[#This Row],[Name]]&lt;&gt;"",Table13410[[#This Row],[Name]],"")</f>
        <v/>
      </c>
      <c r="N148">
        <f>SUM(Table13410[[#This Row],[BEE1]:[Column3]])-Table13410[[#This Row],[Discard]]</f>
        <v>0</v>
      </c>
      <c r="O148" s="5">
        <f>RANK(Table13410[[#This Row],[Total2]],Table13410[Total2])</f>
        <v>19</v>
      </c>
    </row>
    <row r="149" spans="10:15">
      <c r="J149" s="3">
        <f>IF(COUNT(Table13410[[#This Row],[BEE1]:[Column4]])&gt;1,MIN(Table13410[[#This Row],[BEE1]:[Column2]]),0)</f>
        <v>0</v>
      </c>
      <c r="K14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49" s="2" t="str">
        <f>IF(Table13410[[#This Row],[Total]]&lt;&gt;"",RANK(Table13410[[#This Row],[Total]],Table13410[Total]),"")</f>
        <v/>
      </c>
      <c r="M149" s="5" t="str">
        <f>IF(Table13410[[#This Row],[Name]]&lt;&gt;"",Table13410[[#This Row],[Name]],"")</f>
        <v/>
      </c>
      <c r="N149">
        <f>SUM(Table13410[[#This Row],[BEE1]:[Column3]])-Table13410[[#This Row],[Discard]]</f>
        <v>0</v>
      </c>
      <c r="O149" s="5">
        <f>RANK(Table13410[[#This Row],[Total2]],Table13410[Total2])</f>
        <v>19</v>
      </c>
    </row>
    <row r="150" spans="10:15">
      <c r="J150" s="3">
        <f>IF(COUNT(Table13410[[#This Row],[BEE1]:[Column4]])&gt;1,MIN(Table13410[[#This Row],[BEE1]:[Column2]]),0)</f>
        <v>0</v>
      </c>
      <c r="K15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0" s="2" t="str">
        <f>IF(Table13410[[#This Row],[Total]]&lt;&gt;"",RANK(Table13410[[#This Row],[Total]],Table13410[Total]),"")</f>
        <v/>
      </c>
      <c r="M150" s="5" t="str">
        <f>IF(Table13410[[#This Row],[Name]]&lt;&gt;"",Table13410[[#This Row],[Name]],"")</f>
        <v/>
      </c>
      <c r="N150">
        <f>SUM(Table13410[[#This Row],[BEE1]:[Column3]])-Table13410[[#This Row],[Discard]]</f>
        <v>0</v>
      </c>
      <c r="O150" s="5">
        <f>RANK(Table13410[[#This Row],[Total2]],Table13410[Total2])</f>
        <v>19</v>
      </c>
    </row>
    <row r="151" spans="10:15">
      <c r="J151" s="3">
        <f>IF(COUNT(Table13410[[#This Row],[BEE1]:[Column4]])&gt;1,MIN(Table13410[[#This Row],[BEE1]:[Column2]]),0)</f>
        <v>0</v>
      </c>
      <c r="K15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1" s="2" t="str">
        <f>IF(Table13410[[#This Row],[Total]]&lt;&gt;"",RANK(Table13410[[#This Row],[Total]],Table13410[Total]),"")</f>
        <v/>
      </c>
      <c r="M151" s="5" t="str">
        <f>IF(Table13410[[#This Row],[Name]]&lt;&gt;"",Table13410[[#This Row],[Name]],"")</f>
        <v/>
      </c>
      <c r="N151">
        <f>SUM(Table13410[[#This Row],[BEE1]:[Column3]])-Table13410[[#This Row],[Discard]]</f>
        <v>0</v>
      </c>
      <c r="O151" s="5">
        <f>RANK(Table13410[[#This Row],[Total2]],Table13410[Total2])</f>
        <v>19</v>
      </c>
    </row>
    <row r="152" spans="10:15">
      <c r="J152" s="3">
        <f>IF(COUNT(Table13410[[#This Row],[BEE1]:[Column4]])&gt;1,MIN(Table13410[[#This Row],[BEE1]:[Column2]]),0)</f>
        <v>0</v>
      </c>
      <c r="K15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2" s="2" t="str">
        <f>IF(Table13410[[#This Row],[Total]]&lt;&gt;"",RANK(Table13410[[#This Row],[Total]],Table13410[Total]),"")</f>
        <v/>
      </c>
      <c r="M152" s="5" t="str">
        <f>IF(Table13410[[#This Row],[Name]]&lt;&gt;"",Table13410[[#This Row],[Name]],"")</f>
        <v/>
      </c>
      <c r="N152">
        <f>SUM(Table13410[[#This Row],[BEE1]:[Column3]])-Table13410[[#This Row],[Discard]]</f>
        <v>0</v>
      </c>
      <c r="O152" s="5">
        <f>RANK(Table13410[[#This Row],[Total2]],Table13410[Total2])</f>
        <v>19</v>
      </c>
    </row>
    <row r="153" spans="10:15">
      <c r="J153" s="3">
        <f>IF(COUNT(Table13410[[#This Row],[BEE1]:[Column4]])&gt;1,MIN(Table13410[[#This Row],[BEE1]:[Column2]]),0)</f>
        <v>0</v>
      </c>
      <c r="K15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3" s="2" t="str">
        <f>IF(Table13410[[#This Row],[Total]]&lt;&gt;"",RANK(Table13410[[#This Row],[Total]],Table13410[Total]),"")</f>
        <v/>
      </c>
      <c r="M153" s="5" t="str">
        <f>IF(Table13410[[#This Row],[Name]]&lt;&gt;"",Table13410[[#This Row],[Name]],"")</f>
        <v/>
      </c>
      <c r="N153">
        <f>SUM(Table13410[[#This Row],[BEE1]:[Column3]])-Table13410[[#This Row],[Discard]]</f>
        <v>0</v>
      </c>
      <c r="O153" s="5">
        <f>RANK(Table13410[[#This Row],[Total2]],Table13410[Total2])</f>
        <v>19</v>
      </c>
    </row>
    <row r="154" spans="10:15">
      <c r="J154" s="3">
        <f>IF(COUNT(Table13410[[#This Row],[BEE1]:[Column4]])&gt;1,MIN(Table13410[[#This Row],[BEE1]:[Column2]]),0)</f>
        <v>0</v>
      </c>
      <c r="K15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4" s="2" t="str">
        <f>IF(Table13410[[#This Row],[Total]]&lt;&gt;"",RANK(Table13410[[#This Row],[Total]],Table13410[Total]),"")</f>
        <v/>
      </c>
      <c r="M154" s="5" t="str">
        <f>IF(Table13410[[#This Row],[Name]]&lt;&gt;"",Table13410[[#This Row],[Name]],"")</f>
        <v/>
      </c>
      <c r="N154">
        <f>SUM(Table13410[[#This Row],[BEE1]:[Column3]])-Table13410[[#This Row],[Discard]]</f>
        <v>0</v>
      </c>
      <c r="O154" s="5">
        <f>RANK(Table13410[[#This Row],[Total2]],Table13410[Total2])</f>
        <v>19</v>
      </c>
    </row>
    <row r="155" spans="10:15">
      <c r="J155" s="3">
        <f>IF(COUNT(Table13410[[#This Row],[BEE1]:[Column4]])&gt;1,MIN(Table13410[[#This Row],[BEE1]:[Column2]]),0)</f>
        <v>0</v>
      </c>
      <c r="K15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5" s="2" t="str">
        <f>IF(Table13410[[#This Row],[Total]]&lt;&gt;"",RANK(Table13410[[#This Row],[Total]],Table13410[Total]),"")</f>
        <v/>
      </c>
      <c r="M155" s="5" t="str">
        <f>IF(Table13410[[#This Row],[Name]]&lt;&gt;"",Table13410[[#This Row],[Name]],"")</f>
        <v/>
      </c>
      <c r="N155">
        <f>SUM(Table13410[[#This Row],[BEE1]:[Column3]])-Table13410[[#This Row],[Discard]]</f>
        <v>0</v>
      </c>
      <c r="O155" s="5">
        <f>RANK(Table13410[[#This Row],[Total2]],Table13410[Total2])</f>
        <v>19</v>
      </c>
    </row>
    <row r="156" spans="10:15">
      <c r="J156" s="3">
        <f>IF(COUNT(Table13410[[#This Row],[BEE1]:[Column4]])&gt;1,MIN(Table13410[[#This Row],[BEE1]:[Column2]]),0)</f>
        <v>0</v>
      </c>
      <c r="K15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6" s="2" t="str">
        <f>IF(Table13410[[#This Row],[Total]]&lt;&gt;"",RANK(Table13410[[#This Row],[Total]],Table13410[Total]),"")</f>
        <v/>
      </c>
      <c r="M156" s="5" t="str">
        <f>IF(Table13410[[#This Row],[Name]]&lt;&gt;"",Table13410[[#This Row],[Name]],"")</f>
        <v/>
      </c>
      <c r="N156">
        <f>SUM(Table13410[[#This Row],[BEE1]:[Column3]])-Table13410[[#This Row],[Discard]]</f>
        <v>0</v>
      </c>
      <c r="O156" s="5">
        <f>RANK(Table13410[[#This Row],[Total2]],Table13410[Total2])</f>
        <v>19</v>
      </c>
    </row>
    <row r="157" spans="10:15">
      <c r="J157" s="3">
        <f>IF(COUNT(Table13410[[#This Row],[BEE1]:[Column4]])&gt;1,MIN(Table13410[[#This Row],[BEE1]:[Column2]]),0)</f>
        <v>0</v>
      </c>
      <c r="K15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7" s="2" t="str">
        <f>IF(Table13410[[#This Row],[Total]]&lt;&gt;"",RANK(Table13410[[#This Row],[Total]],Table13410[Total]),"")</f>
        <v/>
      </c>
      <c r="M157" s="5" t="str">
        <f>IF(Table13410[[#This Row],[Name]]&lt;&gt;"",Table13410[[#This Row],[Name]],"")</f>
        <v/>
      </c>
      <c r="N157">
        <f>SUM(Table13410[[#This Row],[BEE1]:[Column3]])-Table13410[[#This Row],[Discard]]</f>
        <v>0</v>
      </c>
      <c r="O157" s="5">
        <f>RANK(Table13410[[#This Row],[Total2]],Table13410[Total2])</f>
        <v>19</v>
      </c>
    </row>
    <row r="158" spans="10:15">
      <c r="J158" s="3">
        <f>IF(COUNT(Table13410[[#This Row],[BEE1]:[Column4]])&gt;1,MIN(Table13410[[#This Row],[BEE1]:[Column2]]),0)</f>
        <v>0</v>
      </c>
      <c r="K15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8" s="2" t="str">
        <f>IF(Table13410[[#This Row],[Total]]&lt;&gt;"",RANK(Table13410[[#This Row],[Total]],Table13410[Total]),"")</f>
        <v/>
      </c>
      <c r="M158" s="5" t="str">
        <f>IF(Table13410[[#This Row],[Name]]&lt;&gt;"",Table13410[[#This Row],[Name]],"")</f>
        <v/>
      </c>
      <c r="N158">
        <f>SUM(Table13410[[#This Row],[BEE1]:[Column3]])-Table13410[[#This Row],[Discard]]</f>
        <v>0</v>
      </c>
      <c r="O158" s="5">
        <f>RANK(Table13410[[#This Row],[Total2]],Table13410[Total2])</f>
        <v>19</v>
      </c>
    </row>
    <row r="159" spans="10:15">
      <c r="J159" s="3">
        <f>IF(COUNT(Table13410[[#This Row],[BEE1]:[Column4]])&gt;1,MIN(Table13410[[#This Row],[BEE1]:[Column2]]),0)</f>
        <v>0</v>
      </c>
      <c r="K15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59" s="2" t="str">
        <f>IF(Table13410[[#This Row],[Total]]&lt;&gt;"",RANK(Table13410[[#This Row],[Total]],Table13410[Total]),"")</f>
        <v/>
      </c>
      <c r="M159" s="5" t="str">
        <f>IF(Table13410[[#This Row],[Name]]&lt;&gt;"",Table13410[[#This Row],[Name]],"")</f>
        <v/>
      </c>
      <c r="N159">
        <f>SUM(Table13410[[#This Row],[BEE1]:[Column3]])-Table13410[[#This Row],[Discard]]</f>
        <v>0</v>
      </c>
      <c r="O159" s="5">
        <f>RANK(Table13410[[#This Row],[Total2]],Table13410[Total2])</f>
        <v>19</v>
      </c>
    </row>
    <row r="160" spans="10:15">
      <c r="J160" s="3">
        <f>IF(COUNT(Table13410[[#This Row],[BEE1]:[Column4]])&gt;1,MIN(Table13410[[#This Row],[BEE1]:[Column2]]),0)</f>
        <v>0</v>
      </c>
      <c r="K16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0" s="2" t="str">
        <f>IF(Table13410[[#This Row],[Total]]&lt;&gt;"",RANK(Table13410[[#This Row],[Total]],Table13410[Total]),"")</f>
        <v/>
      </c>
      <c r="M160" s="5" t="str">
        <f>IF(Table13410[[#This Row],[Name]]&lt;&gt;"",Table13410[[#This Row],[Name]],"")</f>
        <v/>
      </c>
      <c r="N160">
        <f>SUM(Table13410[[#This Row],[BEE1]:[Column3]])-Table13410[[#This Row],[Discard]]</f>
        <v>0</v>
      </c>
      <c r="O160" s="5">
        <f>RANK(Table13410[[#This Row],[Total2]],Table13410[Total2])</f>
        <v>19</v>
      </c>
    </row>
    <row r="161" spans="10:15">
      <c r="J161" s="3">
        <f>IF(COUNT(Table13410[[#This Row],[BEE1]:[Column4]])&gt;1,MIN(Table13410[[#This Row],[BEE1]:[Column2]]),0)</f>
        <v>0</v>
      </c>
      <c r="K16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1" s="2" t="str">
        <f>IF(Table13410[[#This Row],[Total]]&lt;&gt;"",RANK(Table13410[[#This Row],[Total]],Table13410[Total]),"")</f>
        <v/>
      </c>
      <c r="M161" s="5" t="str">
        <f>IF(Table13410[[#This Row],[Name]]&lt;&gt;"",Table13410[[#This Row],[Name]],"")</f>
        <v/>
      </c>
      <c r="N161">
        <f>SUM(Table13410[[#This Row],[BEE1]:[Column3]])-Table13410[[#This Row],[Discard]]</f>
        <v>0</v>
      </c>
      <c r="O161" s="5">
        <f>RANK(Table13410[[#This Row],[Total2]],Table13410[Total2])</f>
        <v>19</v>
      </c>
    </row>
    <row r="162" spans="10:15">
      <c r="J162" s="3">
        <f>IF(COUNT(Table13410[[#This Row],[BEE1]:[Column4]])&gt;1,MIN(Table13410[[#This Row],[BEE1]:[Column2]]),0)</f>
        <v>0</v>
      </c>
      <c r="K16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2" s="2" t="str">
        <f>IF(Table13410[[#This Row],[Total]]&lt;&gt;"",RANK(Table13410[[#This Row],[Total]],Table13410[Total]),"")</f>
        <v/>
      </c>
      <c r="M162" s="5" t="str">
        <f>IF(Table13410[[#This Row],[Name]]&lt;&gt;"",Table13410[[#This Row],[Name]],"")</f>
        <v/>
      </c>
      <c r="N162">
        <f>SUM(Table13410[[#This Row],[BEE1]:[Column3]])-Table13410[[#This Row],[Discard]]</f>
        <v>0</v>
      </c>
      <c r="O162" s="5">
        <f>RANK(Table13410[[#This Row],[Total2]],Table13410[Total2])</f>
        <v>19</v>
      </c>
    </row>
    <row r="163" spans="10:15">
      <c r="J163" s="3">
        <f>IF(COUNT(Table13410[[#This Row],[BEE1]:[Column4]])&gt;1,MIN(Table13410[[#This Row],[BEE1]:[Column2]]),0)</f>
        <v>0</v>
      </c>
      <c r="K16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3" s="2" t="str">
        <f>IF(Table13410[[#This Row],[Total]]&lt;&gt;"",RANK(Table13410[[#This Row],[Total]],Table13410[Total]),"")</f>
        <v/>
      </c>
      <c r="M163" s="5" t="str">
        <f>IF(Table13410[[#This Row],[Name]]&lt;&gt;"",Table13410[[#This Row],[Name]],"")</f>
        <v/>
      </c>
      <c r="N163">
        <f>SUM(Table13410[[#This Row],[BEE1]:[Column3]])-Table13410[[#This Row],[Discard]]</f>
        <v>0</v>
      </c>
      <c r="O163" s="5">
        <f>RANK(Table13410[[#This Row],[Total2]],Table13410[Total2])</f>
        <v>19</v>
      </c>
    </row>
    <row r="164" spans="10:15">
      <c r="J164" s="3">
        <f>IF(COUNT(Table13410[[#This Row],[BEE1]:[Column4]])&gt;1,MIN(Table13410[[#This Row],[BEE1]:[Column2]]),0)</f>
        <v>0</v>
      </c>
      <c r="K16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4" s="2" t="str">
        <f>IF(Table13410[[#This Row],[Total]]&lt;&gt;"",RANK(Table13410[[#This Row],[Total]],Table13410[Total]),"")</f>
        <v/>
      </c>
      <c r="M164" s="5" t="str">
        <f>IF(Table13410[[#This Row],[Name]]&lt;&gt;"",Table13410[[#This Row],[Name]],"")</f>
        <v/>
      </c>
      <c r="N164">
        <f>SUM(Table13410[[#This Row],[BEE1]:[Column3]])-Table13410[[#This Row],[Discard]]</f>
        <v>0</v>
      </c>
      <c r="O164" s="5">
        <f>RANK(Table13410[[#This Row],[Total2]],Table13410[Total2])</f>
        <v>19</v>
      </c>
    </row>
    <row r="165" spans="10:15">
      <c r="J165" s="3">
        <f>IF(COUNT(Table13410[[#This Row],[BEE1]:[Column4]])&gt;1,MIN(Table13410[[#This Row],[BEE1]:[Column2]]),0)</f>
        <v>0</v>
      </c>
      <c r="K16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5" s="2" t="str">
        <f>IF(Table13410[[#This Row],[Total]]&lt;&gt;"",RANK(Table13410[[#This Row],[Total]],Table13410[Total]),"")</f>
        <v/>
      </c>
      <c r="M165" s="5" t="str">
        <f>IF(Table13410[[#This Row],[Name]]&lt;&gt;"",Table13410[[#This Row],[Name]],"")</f>
        <v/>
      </c>
      <c r="N165">
        <f>SUM(Table13410[[#This Row],[BEE1]:[Column3]])-Table13410[[#This Row],[Discard]]</f>
        <v>0</v>
      </c>
      <c r="O165" s="5">
        <f>RANK(Table13410[[#This Row],[Total2]],Table13410[Total2])</f>
        <v>19</v>
      </c>
    </row>
    <row r="166" spans="10:15">
      <c r="J166" s="3">
        <f>IF(COUNT(Table13410[[#This Row],[BEE1]:[Column4]])&gt;1,MIN(Table13410[[#This Row],[BEE1]:[Column2]]),0)</f>
        <v>0</v>
      </c>
      <c r="K16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6" s="2" t="str">
        <f>IF(Table13410[[#This Row],[Total]]&lt;&gt;"",RANK(Table13410[[#This Row],[Total]],Table13410[Total]),"")</f>
        <v/>
      </c>
      <c r="M166" s="5" t="str">
        <f>IF(Table13410[[#This Row],[Name]]&lt;&gt;"",Table13410[[#This Row],[Name]],"")</f>
        <v/>
      </c>
      <c r="N166">
        <f>SUM(Table13410[[#This Row],[BEE1]:[Column3]])-Table13410[[#This Row],[Discard]]</f>
        <v>0</v>
      </c>
      <c r="O166" s="5">
        <f>RANK(Table13410[[#This Row],[Total2]],Table13410[Total2])</f>
        <v>19</v>
      </c>
    </row>
    <row r="167" spans="10:15">
      <c r="J167" s="3">
        <f>IF(COUNT(Table13410[[#This Row],[BEE1]:[Column4]])&gt;1,MIN(Table13410[[#This Row],[BEE1]:[Column2]]),0)</f>
        <v>0</v>
      </c>
      <c r="K16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7" s="2" t="str">
        <f>IF(Table13410[[#This Row],[Total]]&lt;&gt;"",RANK(Table13410[[#This Row],[Total]],Table13410[Total]),"")</f>
        <v/>
      </c>
      <c r="M167" s="5" t="str">
        <f>IF(Table13410[[#This Row],[Name]]&lt;&gt;"",Table13410[[#This Row],[Name]],"")</f>
        <v/>
      </c>
      <c r="N167">
        <f>SUM(Table13410[[#This Row],[BEE1]:[Column3]])-Table13410[[#This Row],[Discard]]</f>
        <v>0</v>
      </c>
      <c r="O167" s="5">
        <f>RANK(Table13410[[#This Row],[Total2]],Table13410[Total2])</f>
        <v>19</v>
      </c>
    </row>
    <row r="168" spans="10:15">
      <c r="J168" s="3">
        <f>IF(COUNT(Table13410[[#This Row],[BEE1]:[Column4]])&gt;1,MIN(Table13410[[#This Row],[BEE1]:[Column2]]),0)</f>
        <v>0</v>
      </c>
      <c r="K16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8" s="2" t="str">
        <f>IF(Table13410[[#This Row],[Total]]&lt;&gt;"",RANK(Table13410[[#This Row],[Total]],Table13410[Total]),"")</f>
        <v/>
      </c>
      <c r="M168" s="5" t="str">
        <f>IF(Table13410[[#This Row],[Name]]&lt;&gt;"",Table13410[[#This Row],[Name]],"")</f>
        <v/>
      </c>
      <c r="N168">
        <f>SUM(Table13410[[#This Row],[BEE1]:[Column3]])-Table13410[[#This Row],[Discard]]</f>
        <v>0</v>
      </c>
      <c r="O168" s="5">
        <f>RANK(Table13410[[#This Row],[Total2]],Table13410[Total2])</f>
        <v>19</v>
      </c>
    </row>
    <row r="169" spans="10:15">
      <c r="J169" s="3">
        <f>IF(COUNT(Table13410[[#This Row],[BEE1]:[Column4]])&gt;1,MIN(Table13410[[#This Row],[BEE1]:[Column2]]),0)</f>
        <v>0</v>
      </c>
      <c r="K16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69" s="2" t="str">
        <f>IF(Table13410[[#This Row],[Total]]&lt;&gt;"",RANK(Table13410[[#This Row],[Total]],Table13410[Total]),"")</f>
        <v/>
      </c>
      <c r="M169" s="5" t="str">
        <f>IF(Table13410[[#This Row],[Name]]&lt;&gt;"",Table13410[[#This Row],[Name]],"")</f>
        <v/>
      </c>
      <c r="N169">
        <f>SUM(Table13410[[#This Row],[BEE1]:[Column3]])-Table13410[[#This Row],[Discard]]</f>
        <v>0</v>
      </c>
      <c r="O169" s="5">
        <f>RANK(Table13410[[#This Row],[Total2]],Table13410[Total2])</f>
        <v>19</v>
      </c>
    </row>
    <row r="170" spans="10:15">
      <c r="J170" s="3">
        <f>IF(COUNT(Table13410[[#This Row],[BEE1]:[Column4]])&gt;1,MIN(Table13410[[#This Row],[BEE1]:[Column2]]),0)</f>
        <v>0</v>
      </c>
      <c r="K17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0" s="2" t="str">
        <f>IF(Table13410[[#This Row],[Total]]&lt;&gt;"",RANK(Table13410[[#This Row],[Total]],Table13410[Total]),"")</f>
        <v/>
      </c>
      <c r="M170" s="5" t="str">
        <f>IF(Table13410[[#This Row],[Name]]&lt;&gt;"",Table13410[[#This Row],[Name]],"")</f>
        <v/>
      </c>
      <c r="N170">
        <f>SUM(Table13410[[#This Row],[BEE1]:[Column3]])-Table13410[[#This Row],[Discard]]</f>
        <v>0</v>
      </c>
      <c r="O170" s="5">
        <f>RANK(Table13410[[#This Row],[Total2]],Table13410[Total2])</f>
        <v>19</v>
      </c>
    </row>
    <row r="171" spans="10:15">
      <c r="J171" s="3">
        <f>IF(COUNT(Table13410[[#This Row],[BEE1]:[Column4]])&gt;1,MIN(Table13410[[#This Row],[BEE1]:[Column2]]),0)</f>
        <v>0</v>
      </c>
      <c r="K17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1" s="2" t="str">
        <f>IF(Table13410[[#This Row],[Total]]&lt;&gt;"",RANK(Table13410[[#This Row],[Total]],Table13410[Total]),"")</f>
        <v/>
      </c>
      <c r="M171" s="5" t="str">
        <f>IF(Table13410[[#This Row],[Name]]&lt;&gt;"",Table13410[[#This Row],[Name]],"")</f>
        <v/>
      </c>
      <c r="N171">
        <f>SUM(Table13410[[#This Row],[BEE1]:[Column3]])-Table13410[[#This Row],[Discard]]</f>
        <v>0</v>
      </c>
      <c r="O171" s="5">
        <f>RANK(Table13410[[#This Row],[Total2]],Table13410[Total2])</f>
        <v>19</v>
      </c>
    </row>
    <row r="172" spans="10:15">
      <c r="J172" s="3">
        <f>IF(COUNT(Table13410[[#This Row],[BEE1]:[Column4]])&gt;1,MIN(Table13410[[#This Row],[BEE1]:[Column2]]),0)</f>
        <v>0</v>
      </c>
      <c r="K17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2" s="2" t="str">
        <f>IF(Table13410[[#This Row],[Total]]&lt;&gt;"",RANK(Table13410[[#This Row],[Total]],Table13410[Total]),"")</f>
        <v/>
      </c>
      <c r="M172" s="5" t="str">
        <f>IF(Table13410[[#This Row],[Name]]&lt;&gt;"",Table13410[[#This Row],[Name]],"")</f>
        <v/>
      </c>
      <c r="N172">
        <f>SUM(Table13410[[#This Row],[BEE1]:[Column3]])-Table13410[[#This Row],[Discard]]</f>
        <v>0</v>
      </c>
      <c r="O172" s="5">
        <f>RANK(Table13410[[#This Row],[Total2]],Table13410[Total2])</f>
        <v>19</v>
      </c>
    </row>
    <row r="173" spans="10:15">
      <c r="J173" s="3">
        <f>IF(COUNT(Table13410[[#This Row],[BEE1]:[Column4]])&gt;1,MIN(Table13410[[#This Row],[BEE1]:[Column2]]),0)</f>
        <v>0</v>
      </c>
      <c r="K17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3" s="2" t="str">
        <f>IF(Table13410[[#This Row],[Total]]&lt;&gt;"",RANK(Table13410[[#This Row],[Total]],Table13410[Total]),"")</f>
        <v/>
      </c>
      <c r="M173" s="5" t="str">
        <f>IF(Table13410[[#This Row],[Name]]&lt;&gt;"",Table13410[[#This Row],[Name]],"")</f>
        <v/>
      </c>
      <c r="N173">
        <f>SUM(Table13410[[#This Row],[BEE1]:[Column3]])-Table13410[[#This Row],[Discard]]</f>
        <v>0</v>
      </c>
      <c r="O173" s="5">
        <f>RANK(Table13410[[#This Row],[Total2]],Table13410[Total2])</f>
        <v>19</v>
      </c>
    </row>
    <row r="174" spans="10:15">
      <c r="J174" s="3">
        <f>IF(COUNT(Table13410[[#This Row],[BEE1]:[Column4]])&gt;1,MIN(Table13410[[#This Row],[BEE1]:[Column2]]),0)</f>
        <v>0</v>
      </c>
      <c r="K17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4" s="2" t="str">
        <f>IF(Table13410[[#This Row],[Total]]&lt;&gt;"",RANK(Table13410[[#This Row],[Total]],Table13410[Total]),"")</f>
        <v/>
      </c>
      <c r="M174" s="5" t="str">
        <f>IF(Table13410[[#This Row],[Name]]&lt;&gt;"",Table13410[[#This Row],[Name]],"")</f>
        <v/>
      </c>
      <c r="N174">
        <f>SUM(Table13410[[#This Row],[BEE1]:[Column3]])-Table13410[[#This Row],[Discard]]</f>
        <v>0</v>
      </c>
      <c r="O174" s="5">
        <f>RANK(Table13410[[#This Row],[Total2]],Table13410[Total2])</f>
        <v>19</v>
      </c>
    </row>
    <row r="175" spans="10:15">
      <c r="J175" s="3">
        <f>IF(COUNT(Table13410[[#This Row],[BEE1]:[Column4]])&gt;1,MIN(Table13410[[#This Row],[BEE1]:[Column2]]),0)</f>
        <v>0</v>
      </c>
      <c r="K17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5" s="2" t="str">
        <f>IF(Table13410[[#This Row],[Total]]&lt;&gt;"",RANK(Table13410[[#This Row],[Total]],Table13410[Total]),"")</f>
        <v/>
      </c>
      <c r="M175" s="5" t="str">
        <f>IF(Table13410[[#This Row],[Name]]&lt;&gt;"",Table13410[[#This Row],[Name]],"")</f>
        <v/>
      </c>
      <c r="N175">
        <f>SUM(Table13410[[#This Row],[BEE1]:[Column3]])-Table13410[[#This Row],[Discard]]</f>
        <v>0</v>
      </c>
      <c r="O175" s="5">
        <f>RANK(Table13410[[#This Row],[Total2]],Table13410[Total2])</f>
        <v>19</v>
      </c>
    </row>
    <row r="176" spans="10:15">
      <c r="J176" s="3">
        <f>IF(COUNT(Table13410[[#This Row],[BEE1]:[Column4]])&gt;1,MIN(Table13410[[#This Row],[BEE1]:[Column2]]),0)</f>
        <v>0</v>
      </c>
      <c r="K17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6" s="2" t="str">
        <f>IF(Table13410[[#This Row],[Total]]&lt;&gt;"",RANK(Table13410[[#This Row],[Total]],Table13410[Total]),"")</f>
        <v/>
      </c>
      <c r="M176" s="5" t="str">
        <f>IF(Table13410[[#This Row],[Name]]&lt;&gt;"",Table13410[[#This Row],[Name]],"")</f>
        <v/>
      </c>
      <c r="N176">
        <f>SUM(Table13410[[#This Row],[BEE1]:[Column3]])-Table13410[[#This Row],[Discard]]</f>
        <v>0</v>
      </c>
      <c r="O176" s="5">
        <f>RANK(Table13410[[#This Row],[Total2]],Table13410[Total2])</f>
        <v>19</v>
      </c>
    </row>
    <row r="177" spans="10:15">
      <c r="J177" s="3">
        <f>IF(COUNT(Table13410[[#This Row],[BEE1]:[Column4]])&gt;1,MIN(Table13410[[#This Row],[BEE1]:[Column2]]),0)</f>
        <v>0</v>
      </c>
      <c r="K17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7" s="2" t="str">
        <f>IF(Table13410[[#This Row],[Total]]&lt;&gt;"",RANK(Table13410[[#This Row],[Total]],Table13410[Total]),"")</f>
        <v/>
      </c>
      <c r="M177" s="5" t="str">
        <f>IF(Table13410[[#This Row],[Name]]&lt;&gt;"",Table13410[[#This Row],[Name]],"")</f>
        <v/>
      </c>
      <c r="N177">
        <f>SUM(Table13410[[#This Row],[BEE1]:[Column3]])-Table13410[[#This Row],[Discard]]</f>
        <v>0</v>
      </c>
      <c r="O177" s="5">
        <f>RANK(Table13410[[#This Row],[Total2]],Table13410[Total2])</f>
        <v>19</v>
      </c>
    </row>
    <row r="178" spans="10:15">
      <c r="J178" s="3">
        <f>IF(COUNT(Table13410[[#This Row],[BEE1]:[Column4]])&gt;1,MIN(Table13410[[#This Row],[BEE1]:[Column2]]),0)</f>
        <v>0</v>
      </c>
      <c r="K17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8" s="2" t="str">
        <f>IF(Table13410[[#This Row],[Total]]&lt;&gt;"",RANK(Table13410[[#This Row],[Total]],Table13410[Total]),"")</f>
        <v/>
      </c>
      <c r="M178" s="5" t="str">
        <f>IF(Table13410[[#This Row],[Name]]&lt;&gt;"",Table13410[[#This Row],[Name]],"")</f>
        <v/>
      </c>
      <c r="N178">
        <f>SUM(Table13410[[#This Row],[BEE1]:[Column3]])-Table13410[[#This Row],[Discard]]</f>
        <v>0</v>
      </c>
      <c r="O178" s="5">
        <f>RANK(Table13410[[#This Row],[Total2]],Table13410[Total2])</f>
        <v>19</v>
      </c>
    </row>
    <row r="179" spans="10:15">
      <c r="J179" s="3">
        <f>IF(COUNT(Table13410[[#This Row],[BEE1]:[Column4]])&gt;1,MIN(Table13410[[#This Row],[BEE1]:[Column2]]),0)</f>
        <v>0</v>
      </c>
      <c r="K17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79" s="2" t="str">
        <f>IF(Table13410[[#This Row],[Total]]&lt;&gt;"",RANK(Table13410[[#This Row],[Total]],Table13410[Total]),"")</f>
        <v/>
      </c>
      <c r="M179" s="5" t="str">
        <f>IF(Table13410[[#This Row],[Name]]&lt;&gt;"",Table13410[[#This Row],[Name]],"")</f>
        <v/>
      </c>
      <c r="N179">
        <f>SUM(Table13410[[#This Row],[BEE1]:[Column3]])-Table13410[[#This Row],[Discard]]</f>
        <v>0</v>
      </c>
      <c r="O179" s="5">
        <f>RANK(Table13410[[#This Row],[Total2]],Table13410[Total2])</f>
        <v>19</v>
      </c>
    </row>
    <row r="180" spans="10:15">
      <c r="J180" s="3">
        <f>IF(COUNT(Table13410[[#This Row],[BEE1]:[Column4]])&gt;1,MIN(Table13410[[#This Row],[BEE1]:[Column2]]),0)</f>
        <v>0</v>
      </c>
      <c r="K18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0" s="2" t="str">
        <f>IF(Table13410[[#This Row],[Total]]&lt;&gt;"",RANK(Table13410[[#This Row],[Total]],Table13410[Total]),"")</f>
        <v/>
      </c>
      <c r="M180" s="5" t="str">
        <f>IF(Table13410[[#This Row],[Name]]&lt;&gt;"",Table13410[[#This Row],[Name]],"")</f>
        <v/>
      </c>
      <c r="N180">
        <f>SUM(Table13410[[#This Row],[BEE1]:[Column3]])-Table13410[[#This Row],[Discard]]</f>
        <v>0</v>
      </c>
      <c r="O180" s="5">
        <f>RANK(Table13410[[#This Row],[Total2]],Table13410[Total2])</f>
        <v>19</v>
      </c>
    </row>
    <row r="181" spans="10:15">
      <c r="J181" s="3">
        <f>IF(COUNT(Table13410[[#This Row],[BEE1]:[Column4]])&gt;1,MIN(Table13410[[#This Row],[BEE1]:[Column2]]),0)</f>
        <v>0</v>
      </c>
      <c r="K18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1" s="2" t="str">
        <f>IF(Table13410[[#This Row],[Total]]&lt;&gt;"",RANK(Table13410[[#This Row],[Total]],Table13410[Total]),"")</f>
        <v/>
      </c>
      <c r="M181" s="5" t="str">
        <f>IF(Table13410[[#This Row],[Name]]&lt;&gt;"",Table13410[[#This Row],[Name]],"")</f>
        <v/>
      </c>
      <c r="N181">
        <f>SUM(Table13410[[#This Row],[BEE1]:[Column3]])-Table13410[[#This Row],[Discard]]</f>
        <v>0</v>
      </c>
      <c r="O181" s="5">
        <f>RANK(Table13410[[#This Row],[Total2]],Table13410[Total2])</f>
        <v>19</v>
      </c>
    </row>
    <row r="182" spans="10:15">
      <c r="J182" s="3">
        <f>IF(COUNT(Table13410[[#This Row],[BEE1]:[Column4]])&gt;1,MIN(Table13410[[#This Row],[BEE1]:[Column2]]),0)</f>
        <v>0</v>
      </c>
      <c r="K18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2" s="2" t="str">
        <f>IF(Table13410[[#This Row],[Total]]&lt;&gt;"",RANK(Table13410[[#This Row],[Total]],Table13410[Total]),"")</f>
        <v/>
      </c>
      <c r="M182" s="5" t="str">
        <f>IF(Table13410[[#This Row],[Name]]&lt;&gt;"",Table13410[[#This Row],[Name]],"")</f>
        <v/>
      </c>
      <c r="N182">
        <f>SUM(Table13410[[#This Row],[BEE1]:[Column3]])-Table13410[[#This Row],[Discard]]</f>
        <v>0</v>
      </c>
      <c r="O182" s="5">
        <f>RANK(Table13410[[#This Row],[Total2]],Table13410[Total2])</f>
        <v>19</v>
      </c>
    </row>
    <row r="183" spans="10:15">
      <c r="J183" s="3">
        <f>IF(COUNT(Table13410[[#This Row],[BEE1]:[Column4]])&gt;1,MIN(Table13410[[#This Row],[BEE1]:[Column2]]),0)</f>
        <v>0</v>
      </c>
      <c r="K18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3" s="2" t="str">
        <f>IF(Table13410[[#This Row],[Total]]&lt;&gt;"",RANK(Table13410[[#This Row],[Total]],Table13410[Total]),"")</f>
        <v/>
      </c>
      <c r="M183" s="5" t="str">
        <f>IF(Table13410[[#This Row],[Name]]&lt;&gt;"",Table13410[[#This Row],[Name]],"")</f>
        <v/>
      </c>
      <c r="N183">
        <f>SUM(Table13410[[#This Row],[BEE1]:[Column3]])-Table13410[[#This Row],[Discard]]</f>
        <v>0</v>
      </c>
      <c r="O183" s="5">
        <f>RANK(Table13410[[#This Row],[Total2]],Table13410[Total2])</f>
        <v>19</v>
      </c>
    </row>
    <row r="184" spans="10:15">
      <c r="J184" s="3">
        <f>IF(COUNT(Table13410[[#This Row],[BEE1]:[Column4]])&gt;1,MIN(Table13410[[#This Row],[BEE1]:[Column2]]),0)</f>
        <v>0</v>
      </c>
      <c r="K18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4" s="2" t="str">
        <f>IF(Table13410[[#This Row],[Total]]&lt;&gt;"",RANK(Table13410[[#This Row],[Total]],Table13410[Total]),"")</f>
        <v/>
      </c>
      <c r="M184" s="5" t="str">
        <f>IF(Table13410[[#This Row],[Name]]&lt;&gt;"",Table13410[[#This Row],[Name]],"")</f>
        <v/>
      </c>
      <c r="N184">
        <f>SUM(Table13410[[#This Row],[BEE1]:[Column3]])-Table13410[[#This Row],[Discard]]</f>
        <v>0</v>
      </c>
      <c r="O184" s="5">
        <f>RANK(Table13410[[#This Row],[Total2]],Table13410[Total2])</f>
        <v>19</v>
      </c>
    </row>
    <row r="185" spans="10:15">
      <c r="J185" s="3">
        <f>IF(COUNT(Table13410[[#This Row],[BEE1]:[Column4]])&gt;1,MIN(Table13410[[#This Row],[BEE1]:[Column2]]),0)</f>
        <v>0</v>
      </c>
      <c r="K18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5" s="2" t="str">
        <f>IF(Table13410[[#This Row],[Total]]&lt;&gt;"",RANK(Table13410[[#This Row],[Total]],Table13410[Total]),"")</f>
        <v/>
      </c>
      <c r="M185" s="5" t="str">
        <f>IF(Table13410[[#This Row],[Name]]&lt;&gt;"",Table13410[[#This Row],[Name]],"")</f>
        <v/>
      </c>
      <c r="N185">
        <f>SUM(Table13410[[#This Row],[BEE1]:[Column3]])-Table13410[[#This Row],[Discard]]</f>
        <v>0</v>
      </c>
      <c r="O185" s="5">
        <f>RANK(Table13410[[#This Row],[Total2]],Table13410[Total2])</f>
        <v>19</v>
      </c>
    </row>
    <row r="186" spans="10:15">
      <c r="J186" s="3">
        <f>IF(COUNT(Table13410[[#This Row],[BEE1]:[Column4]])&gt;1,MIN(Table13410[[#This Row],[BEE1]:[Column2]]),0)</f>
        <v>0</v>
      </c>
      <c r="K18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6" s="2" t="str">
        <f>IF(Table13410[[#This Row],[Total]]&lt;&gt;"",RANK(Table13410[[#This Row],[Total]],Table13410[Total]),"")</f>
        <v/>
      </c>
      <c r="M186" s="5" t="str">
        <f>IF(Table13410[[#This Row],[Name]]&lt;&gt;"",Table13410[[#This Row],[Name]],"")</f>
        <v/>
      </c>
      <c r="N186">
        <f>SUM(Table13410[[#This Row],[BEE1]:[Column3]])-Table13410[[#This Row],[Discard]]</f>
        <v>0</v>
      </c>
      <c r="O186" s="5">
        <f>RANK(Table13410[[#This Row],[Total2]],Table13410[Total2])</f>
        <v>19</v>
      </c>
    </row>
    <row r="187" spans="10:15">
      <c r="J187" s="3">
        <f>IF(COUNT(Table13410[[#This Row],[BEE1]:[Column4]])&gt;1,MIN(Table13410[[#This Row],[BEE1]:[Column2]]),0)</f>
        <v>0</v>
      </c>
      <c r="K18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7" s="2" t="str">
        <f>IF(Table13410[[#This Row],[Total]]&lt;&gt;"",RANK(Table13410[[#This Row],[Total]],Table13410[Total]),"")</f>
        <v/>
      </c>
      <c r="M187" s="5" t="str">
        <f>IF(Table13410[[#This Row],[Name]]&lt;&gt;"",Table13410[[#This Row],[Name]],"")</f>
        <v/>
      </c>
      <c r="N187">
        <f>SUM(Table13410[[#This Row],[BEE1]:[Column3]])-Table13410[[#This Row],[Discard]]</f>
        <v>0</v>
      </c>
      <c r="O187" s="5">
        <f>RANK(Table13410[[#This Row],[Total2]],Table13410[Total2])</f>
        <v>19</v>
      </c>
    </row>
    <row r="188" spans="10:15">
      <c r="J188" s="3">
        <f>IF(COUNT(Table13410[[#This Row],[BEE1]:[Column4]])&gt;1,MIN(Table13410[[#This Row],[BEE1]:[Column2]]),0)</f>
        <v>0</v>
      </c>
      <c r="K18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8" s="2" t="str">
        <f>IF(Table13410[[#This Row],[Total]]&lt;&gt;"",RANK(Table13410[[#This Row],[Total]],Table13410[Total]),"")</f>
        <v/>
      </c>
      <c r="M188" s="5" t="str">
        <f>IF(Table13410[[#This Row],[Name]]&lt;&gt;"",Table13410[[#This Row],[Name]],"")</f>
        <v/>
      </c>
      <c r="N188">
        <f>SUM(Table13410[[#This Row],[BEE1]:[Column3]])-Table13410[[#This Row],[Discard]]</f>
        <v>0</v>
      </c>
      <c r="O188" s="5">
        <f>RANK(Table13410[[#This Row],[Total2]],Table13410[Total2])</f>
        <v>19</v>
      </c>
    </row>
    <row r="189" spans="10:15">
      <c r="J189" s="3">
        <f>IF(COUNT(Table13410[[#This Row],[BEE1]:[Column4]])&gt;1,MIN(Table13410[[#This Row],[BEE1]:[Column2]]),0)</f>
        <v>0</v>
      </c>
      <c r="K18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89" s="2" t="str">
        <f>IF(Table13410[[#This Row],[Total]]&lt;&gt;"",RANK(Table13410[[#This Row],[Total]],Table13410[Total]),"")</f>
        <v/>
      </c>
      <c r="M189" s="5" t="str">
        <f>IF(Table13410[[#This Row],[Name]]&lt;&gt;"",Table13410[[#This Row],[Name]],"")</f>
        <v/>
      </c>
      <c r="N189">
        <f>SUM(Table13410[[#This Row],[BEE1]:[Column3]])-Table13410[[#This Row],[Discard]]</f>
        <v>0</v>
      </c>
      <c r="O189" s="5">
        <f>RANK(Table13410[[#This Row],[Total2]],Table13410[Total2])</f>
        <v>19</v>
      </c>
    </row>
    <row r="190" spans="10:15">
      <c r="J190" s="3">
        <f>IF(COUNT(Table13410[[#This Row],[BEE1]:[Column4]])&gt;1,MIN(Table13410[[#This Row],[BEE1]:[Column2]]),0)</f>
        <v>0</v>
      </c>
      <c r="K19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0" s="2" t="str">
        <f>IF(Table13410[[#This Row],[Total]]&lt;&gt;"",RANK(Table13410[[#This Row],[Total]],Table13410[Total]),"")</f>
        <v/>
      </c>
      <c r="M190" s="5" t="str">
        <f>IF(Table13410[[#This Row],[Name]]&lt;&gt;"",Table13410[[#This Row],[Name]],"")</f>
        <v/>
      </c>
      <c r="N190">
        <f>SUM(Table13410[[#This Row],[BEE1]:[Column3]])-Table13410[[#This Row],[Discard]]</f>
        <v>0</v>
      </c>
      <c r="O190" s="5">
        <f>RANK(Table13410[[#This Row],[Total2]],Table13410[Total2])</f>
        <v>19</v>
      </c>
    </row>
    <row r="191" spans="10:15">
      <c r="J191" s="3">
        <f>IF(COUNT(Table13410[[#This Row],[BEE1]:[Column4]])&gt;1,MIN(Table13410[[#This Row],[BEE1]:[Column2]]),0)</f>
        <v>0</v>
      </c>
      <c r="K19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1" s="2" t="str">
        <f>IF(Table13410[[#This Row],[Total]]&lt;&gt;"",RANK(Table13410[[#This Row],[Total]],Table13410[Total]),"")</f>
        <v/>
      </c>
      <c r="M191" s="5" t="str">
        <f>IF(Table13410[[#This Row],[Name]]&lt;&gt;"",Table13410[[#This Row],[Name]],"")</f>
        <v/>
      </c>
      <c r="N191">
        <f>SUM(Table13410[[#This Row],[BEE1]:[Column3]])-Table13410[[#This Row],[Discard]]</f>
        <v>0</v>
      </c>
      <c r="O191" s="5">
        <f>RANK(Table13410[[#This Row],[Total2]],Table13410[Total2])</f>
        <v>19</v>
      </c>
    </row>
    <row r="192" spans="10:15">
      <c r="J192" s="3">
        <f>IF(COUNT(Table13410[[#This Row],[BEE1]:[Column4]])&gt;1,MIN(Table13410[[#This Row],[BEE1]:[Column2]]),0)</f>
        <v>0</v>
      </c>
      <c r="K19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2" s="2" t="str">
        <f>IF(Table13410[[#This Row],[Total]]&lt;&gt;"",RANK(Table13410[[#This Row],[Total]],Table13410[Total]),"")</f>
        <v/>
      </c>
      <c r="M192" s="5" t="str">
        <f>IF(Table13410[[#This Row],[Name]]&lt;&gt;"",Table13410[[#This Row],[Name]],"")</f>
        <v/>
      </c>
      <c r="N192">
        <f>SUM(Table13410[[#This Row],[BEE1]:[Column3]])-Table13410[[#This Row],[Discard]]</f>
        <v>0</v>
      </c>
      <c r="O192" s="5">
        <f>RANK(Table13410[[#This Row],[Total2]],Table13410[Total2])</f>
        <v>19</v>
      </c>
    </row>
    <row r="193" spans="10:15">
      <c r="J193" s="3">
        <f>IF(COUNT(Table13410[[#This Row],[BEE1]:[Column4]])&gt;1,MIN(Table13410[[#This Row],[BEE1]:[Column2]]),0)</f>
        <v>0</v>
      </c>
      <c r="K19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3" s="2" t="str">
        <f>IF(Table13410[[#This Row],[Total]]&lt;&gt;"",RANK(Table13410[[#This Row],[Total]],Table13410[Total]),"")</f>
        <v/>
      </c>
      <c r="M193" s="5" t="str">
        <f>IF(Table13410[[#This Row],[Name]]&lt;&gt;"",Table13410[[#This Row],[Name]],"")</f>
        <v/>
      </c>
      <c r="N193">
        <f>SUM(Table13410[[#This Row],[BEE1]:[Column3]])-Table13410[[#This Row],[Discard]]</f>
        <v>0</v>
      </c>
      <c r="O193" s="5">
        <f>RANK(Table13410[[#This Row],[Total2]],Table13410[Total2])</f>
        <v>19</v>
      </c>
    </row>
    <row r="194" spans="10:15">
      <c r="J194" s="3">
        <f>IF(COUNT(Table13410[[#This Row],[BEE1]:[Column4]])&gt;1,MIN(Table13410[[#This Row],[BEE1]:[Column2]]),0)</f>
        <v>0</v>
      </c>
      <c r="K19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4" s="2" t="str">
        <f>IF(Table13410[[#This Row],[Total]]&lt;&gt;"",RANK(Table13410[[#This Row],[Total]],Table13410[Total]),"")</f>
        <v/>
      </c>
      <c r="M194" s="5" t="str">
        <f>IF(Table13410[[#This Row],[Name]]&lt;&gt;"",Table13410[[#This Row],[Name]],"")</f>
        <v/>
      </c>
      <c r="N194">
        <f>SUM(Table13410[[#This Row],[BEE1]:[Column3]])-Table13410[[#This Row],[Discard]]</f>
        <v>0</v>
      </c>
      <c r="O194" s="5">
        <f>RANK(Table13410[[#This Row],[Total2]],Table13410[Total2])</f>
        <v>19</v>
      </c>
    </row>
    <row r="195" spans="10:15">
      <c r="J195" s="3">
        <f>IF(COUNT(Table13410[[#This Row],[BEE1]:[Column4]])&gt;1,MIN(Table13410[[#This Row],[BEE1]:[Column2]]),0)</f>
        <v>0</v>
      </c>
      <c r="K19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5" s="2" t="str">
        <f>IF(Table13410[[#This Row],[Total]]&lt;&gt;"",RANK(Table13410[[#This Row],[Total]],Table13410[Total]),"")</f>
        <v/>
      </c>
      <c r="M195" s="5" t="str">
        <f>IF(Table13410[[#This Row],[Name]]&lt;&gt;"",Table13410[[#This Row],[Name]],"")</f>
        <v/>
      </c>
      <c r="N195">
        <f>SUM(Table13410[[#This Row],[BEE1]:[Column3]])-Table13410[[#This Row],[Discard]]</f>
        <v>0</v>
      </c>
      <c r="O195" s="5">
        <f>RANK(Table13410[[#This Row],[Total2]],Table13410[Total2])</f>
        <v>19</v>
      </c>
    </row>
    <row r="196" spans="10:15">
      <c r="J196" s="3">
        <f>IF(COUNT(Table13410[[#This Row],[BEE1]:[Column4]])&gt;1,MIN(Table13410[[#This Row],[BEE1]:[Column2]]),0)</f>
        <v>0</v>
      </c>
      <c r="K19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6" s="2" t="str">
        <f>IF(Table13410[[#This Row],[Total]]&lt;&gt;"",RANK(Table13410[[#This Row],[Total]],Table13410[Total]),"")</f>
        <v/>
      </c>
      <c r="M196" s="5" t="str">
        <f>IF(Table13410[[#This Row],[Name]]&lt;&gt;"",Table13410[[#This Row],[Name]],"")</f>
        <v/>
      </c>
      <c r="N196">
        <f>SUM(Table13410[[#This Row],[BEE1]:[Column3]])-Table13410[[#This Row],[Discard]]</f>
        <v>0</v>
      </c>
      <c r="O196" s="5">
        <f>RANK(Table13410[[#This Row],[Total2]],Table13410[Total2])</f>
        <v>19</v>
      </c>
    </row>
    <row r="197" spans="10:15">
      <c r="J197" s="3">
        <f>IF(COUNT(Table13410[[#This Row],[BEE1]:[Column4]])&gt;1,MIN(Table13410[[#This Row],[BEE1]:[Column2]]),0)</f>
        <v>0</v>
      </c>
      <c r="K19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7" s="2" t="str">
        <f>IF(Table13410[[#This Row],[Total]]&lt;&gt;"",RANK(Table13410[[#This Row],[Total]],Table13410[Total]),"")</f>
        <v/>
      </c>
      <c r="M197" s="5" t="str">
        <f>IF(Table13410[[#This Row],[Name]]&lt;&gt;"",Table13410[[#This Row],[Name]],"")</f>
        <v/>
      </c>
      <c r="N197">
        <f>SUM(Table13410[[#This Row],[BEE1]:[Column3]])-Table13410[[#This Row],[Discard]]</f>
        <v>0</v>
      </c>
      <c r="O197" s="5">
        <f>RANK(Table13410[[#This Row],[Total2]],Table13410[Total2])</f>
        <v>19</v>
      </c>
    </row>
    <row r="198" spans="10:15">
      <c r="J198" s="3">
        <f>IF(COUNT(Table13410[[#This Row],[BEE1]:[Column4]])&gt;1,MIN(Table13410[[#This Row],[BEE1]:[Column2]]),0)</f>
        <v>0</v>
      </c>
      <c r="K19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8" s="2" t="str">
        <f>IF(Table13410[[#This Row],[Total]]&lt;&gt;"",RANK(Table13410[[#This Row],[Total]],Table13410[Total]),"")</f>
        <v/>
      </c>
      <c r="M198" s="5" t="str">
        <f>IF(Table13410[[#This Row],[Name]]&lt;&gt;"",Table13410[[#This Row],[Name]],"")</f>
        <v/>
      </c>
      <c r="N198">
        <f>SUM(Table13410[[#This Row],[BEE1]:[Column3]])-Table13410[[#This Row],[Discard]]</f>
        <v>0</v>
      </c>
      <c r="O198" s="5">
        <f>RANK(Table13410[[#This Row],[Total2]],Table13410[Total2])</f>
        <v>19</v>
      </c>
    </row>
    <row r="199" spans="10:15">
      <c r="J199" s="3">
        <f>IF(COUNT(Table13410[[#This Row],[BEE1]:[Column4]])&gt;1,MIN(Table13410[[#This Row],[BEE1]:[Column2]]),0)</f>
        <v>0</v>
      </c>
      <c r="K19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199" s="2" t="str">
        <f>IF(Table13410[[#This Row],[Total]]&lt;&gt;"",RANK(Table13410[[#This Row],[Total]],Table13410[Total]),"")</f>
        <v/>
      </c>
      <c r="M199" s="5" t="str">
        <f>IF(Table13410[[#This Row],[Name]]&lt;&gt;"",Table13410[[#This Row],[Name]],"")</f>
        <v/>
      </c>
      <c r="N199">
        <f>SUM(Table13410[[#This Row],[BEE1]:[Column3]])-Table13410[[#This Row],[Discard]]</f>
        <v>0</v>
      </c>
      <c r="O199" s="5">
        <f>RANK(Table13410[[#This Row],[Total2]],Table13410[Total2])</f>
        <v>19</v>
      </c>
    </row>
    <row r="200" spans="10:15">
      <c r="J200" s="3">
        <f>IF(COUNT(Table13410[[#This Row],[BEE1]:[Column4]])&gt;1,MIN(Table13410[[#This Row],[BEE1]:[Column2]]),0)</f>
        <v>0</v>
      </c>
      <c r="K20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0" s="2" t="str">
        <f>IF(Table13410[[#This Row],[Total]]&lt;&gt;"",RANK(Table13410[[#This Row],[Total]],Table13410[Total]),"")</f>
        <v/>
      </c>
      <c r="M200" s="5" t="str">
        <f>IF(Table13410[[#This Row],[Name]]&lt;&gt;"",Table13410[[#This Row],[Name]],"")</f>
        <v/>
      </c>
      <c r="N200">
        <f>SUM(Table13410[[#This Row],[BEE1]:[Column3]])-Table13410[[#This Row],[Discard]]</f>
        <v>0</v>
      </c>
      <c r="O200" s="5">
        <f>RANK(Table13410[[#This Row],[Total2]],Table13410[Total2])</f>
        <v>19</v>
      </c>
    </row>
    <row r="201" spans="10:15">
      <c r="J201" s="3">
        <f>IF(COUNT(Table13410[[#This Row],[BEE1]:[Column4]])&gt;1,MIN(Table13410[[#This Row],[BEE1]:[Column2]]),0)</f>
        <v>0</v>
      </c>
      <c r="K20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1" s="2" t="str">
        <f>IF(Table13410[[#This Row],[Total]]&lt;&gt;"",RANK(Table13410[[#This Row],[Total]],Table13410[Total]),"")</f>
        <v/>
      </c>
      <c r="M201" s="5" t="str">
        <f>IF(Table13410[[#This Row],[Name]]&lt;&gt;"",Table13410[[#This Row],[Name]],"")</f>
        <v/>
      </c>
      <c r="N201">
        <f>SUM(Table13410[[#This Row],[BEE1]:[Column3]])-Table13410[[#This Row],[Discard]]</f>
        <v>0</v>
      </c>
      <c r="O201" s="5">
        <f>RANK(Table13410[[#This Row],[Total2]],Table13410[Total2])</f>
        <v>19</v>
      </c>
    </row>
    <row r="202" spans="10:15">
      <c r="J202" s="3">
        <f>IF(COUNT(Table13410[[#This Row],[BEE1]:[Column4]])&gt;1,MIN(Table13410[[#This Row],[BEE1]:[Column2]]),0)</f>
        <v>0</v>
      </c>
      <c r="K20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2" s="2" t="str">
        <f>IF(Table13410[[#This Row],[Total]]&lt;&gt;"",RANK(Table13410[[#This Row],[Total]],Table13410[Total]),"")</f>
        <v/>
      </c>
      <c r="M202" s="5" t="str">
        <f>IF(Table13410[[#This Row],[Name]]&lt;&gt;"",Table13410[[#This Row],[Name]],"")</f>
        <v/>
      </c>
      <c r="N202">
        <f>SUM(Table13410[[#This Row],[BEE1]:[Column3]])-Table13410[[#This Row],[Discard]]</f>
        <v>0</v>
      </c>
      <c r="O202" s="5">
        <f>RANK(Table13410[[#This Row],[Total2]],Table13410[Total2])</f>
        <v>19</v>
      </c>
    </row>
    <row r="203" spans="10:15">
      <c r="J203" s="3">
        <f>IF(COUNT(Table13410[[#This Row],[BEE1]:[Column4]])&gt;1,MIN(Table13410[[#This Row],[BEE1]:[Column2]]),0)</f>
        <v>0</v>
      </c>
      <c r="K20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3" s="2" t="str">
        <f>IF(Table13410[[#This Row],[Total]]&lt;&gt;"",RANK(Table13410[[#This Row],[Total]],Table13410[Total]),"")</f>
        <v/>
      </c>
      <c r="M203" s="5" t="str">
        <f>IF(Table13410[[#This Row],[Name]]&lt;&gt;"",Table13410[[#This Row],[Name]],"")</f>
        <v/>
      </c>
      <c r="N203">
        <f>SUM(Table13410[[#This Row],[BEE1]:[Column3]])-Table13410[[#This Row],[Discard]]</f>
        <v>0</v>
      </c>
      <c r="O203" s="5">
        <f>RANK(Table13410[[#This Row],[Total2]],Table13410[Total2])</f>
        <v>19</v>
      </c>
    </row>
    <row r="204" spans="10:15">
      <c r="J204" s="3">
        <f>IF(COUNT(Table13410[[#This Row],[BEE1]:[Column4]])&gt;1,MIN(Table13410[[#This Row],[BEE1]:[Column2]]),0)</f>
        <v>0</v>
      </c>
      <c r="K20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4" s="2" t="str">
        <f>IF(Table13410[[#This Row],[Total]]&lt;&gt;"",RANK(Table13410[[#This Row],[Total]],Table13410[Total]),"")</f>
        <v/>
      </c>
      <c r="M204" s="5" t="str">
        <f>IF(Table13410[[#This Row],[Name]]&lt;&gt;"",Table13410[[#This Row],[Name]],"")</f>
        <v/>
      </c>
      <c r="N204">
        <f>SUM(Table13410[[#This Row],[BEE1]:[Column3]])-Table13410[[#This Row],[Discard]]</f>
        <v>0</v>
      </c>
      <c r="O204" s="5">
        <f>RANK(Table13410[[#This Row],[Total2]],Table13410[Total2])</f>
        <v>19</v>
      </c>
    </row>
    <row r="205" spans="10:15">
      <c r="J205" s="3">
        <f>IF(COUNT(Table13410[[#This Row],[BEE1]:[Column4]])&gt;1,MIN(Table13410[[#This Row],[BEE1]:[Column2]]),0)</f>
        <v>0</v>
      </c>
      <c r="K20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5" s="2" t="str">
        <f>IF(Table13410[[#This Row],[Total]]&lt;&gt;"",RANK(Table13410[[#This Row],[Total]],Table13410[Total]),"")</f>
        <v/>
      </c>
      <c r="M205" s="5" t="str">
        <f>IF(Table13410[[#This Row],[Name]]&lt;&gt;"",Table13410[[#This Row],[Name]],"")</f>
        <v/>
      </c>
      <c r="N205">
        <f>SUM(Table13410[[#This Row],[BEE1]:[Column3]])-Table13410[[#This Row],[Discard]]</f>
        <v>0</v>
      </c>
      <c r="O205" s="5">
        <f>RANK(Table13410[[#This Row],[Total2]],Table13410[Total2])</f>
        <v>19</v>
      </c>
    </row>
    <row r="206" spans="10:15">
      <c r="J206" s="3">
        <f>IF(COUNT(Table13410[[#This Row],[BEE1]:[Column4]])&gt;1,MIN(Table13410[[#This Row],[BEE1]:[Column2]]),0)</f>
        <v>0</v>
      </c>
      <c r="K20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6" s="2" t="str">
        <f>IF(Table13410[[#This Row],[Total]]&lt;&gt;"",RANK(Table13410[[#This Row],[Total]],Table13410[Total]),"")</f>
        <v/>
      </c>
      <c r="M206" s="5" t="str">
        <f>IF(Table13410[[#This Row],[Name]]&lt;&gt;"",Table13410[[#This Row],[Name]],"")</f>
        <v/>
      </c>
      <c r="N206">
        <f>SUM(Table13410[[#This Row],[BEE1]:[Column3]])-Table13410[[#This Row],[Discard]]</f>
        <v>0</v>
      </c>
      <c r="O206" s="5">
        <f>RANK(Table13410[[#This Row],[Total2]],Table13410[Total2])</f>
        <v>19</v>
      </c>
    </row>
    <row r="207" spans="10:15">
      <c r="J207" s="3">
        <f>IF(COUNT(Table13410[[#This Row],[BEE1]:[Column4]])&gt;1,MIN(Table13410[[#This Row],[BEE1]:[Column2]]),0)</f>
        <v>0</v>
      </c>
      <c r="K20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7" s="2" t="str">
        <f>IF(Table13410[[#This Row],[Total]]&lt;&gt;"",RANK(Table13410[[#This Row],[Total]],Table13410[Total]),"")</f>
        <v/>
      </c>
      <c r="M207" s="5" t="str">
        <f>IF(Table13410[[#This Row],[Name]]&lt;&gt;"",Table13410[[#This Row],[Name]],"")</f>
        <v/>
      </c>
      <c r="N207">
        <f>SUM(Table13410[[#This Row],[BEE1]:[Column3]])-Table13410[[#This Row],[Discard]]</f>
        <v>0</v>
      </c>
      <c r="O207" s="5">
        <f>RANK(Table13410[[#This Row],[Total2]],Table13410[Total2])</f>
        <v>19</v>
      </c>
    </row>
    <row r="208" spans="10:15">
      <c r="J208" s="3">
        <f>IF(COUNT(Table13410[[#This Row],[BEE1]:[Column4]])&gt;1,MIN(Table13410[[#This Row],[BEE1]:[Column2]]),0)</f>
        <v>0</v>
      </c>
      <c r="K20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8" s="2" t="str">
        <f>IF(Table13410[[#This Row],[Total]]&lt;&gt;"",RANK(Table13410[[#This Row],[Total]],Table13410[Total]),"")</f>
        <v/>
      </c>
      <c r="M208" s="5" t="str">
        <f>IF(Table13410[[#This Row],[Name]]&lt;&gt;"",Table13410[[#This Row],[Name]],"")</f>
        <v/>
      </c>
      <c r="N208">
        <f>SUM(Table13410[[#This Row],[BEE1]:[Column3]])-Table13410[[#This Row],[Discard]]</f>
        <v>0</v>
      </c>
      <c r="O208" s="5">
        <f>RANK(Table13410[[#This Row],[Total2]],Table13410[Total2])</f>
        <v>19</v>
      </c>
    </row>
    <row r="209" spans="10:15">
      <c r="J209" s="3">
        <f>IF(COUNT(Table13410[[#This Row],[BEE1]:[Column4]])&gt;1,MIN(Table13410[[#This Row],[BEE1]:[Column2]]),0)</f>
        <v>0</v>
      </c>
      <c r="K20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09" s="2" t="str">
        <f>IF(Table13410[[#This Row],[Total]]&lt;&gt;"",RANK(Table13410[[#This Row],[Total]],Table13410[Total]),"")</f>
        <v/>
      </c>
      <c r="M209" s="5" t="str">
        <f>IF(Table13410[[#This Row],[Name]]&lt;&gt;"",Table13410[[#This Row],[Name]],"")</f>
        <v/>
      </c>
      <c r="N209">
        <f>SUM(Table13410[[#This Row],[BEE1]:[Column3]])-Table13410[[#This Row],[Discard]]</f>
        <v>0</v>
      </c>
      <c r="O209" s="5">
        <f>RANK(Table13410[[#This Row],[Total2]],Table13410[Total2])</f>
        <v>19</v>
      </c>
    </row>
    <row r="210" spans="10:15">
      <c r="J210" s="3">
        <f>IF(COUNT(Table13410[[#This Row],[BEE1]:[Column4]])&gt;1,MIN(Table13410[[#This Row],[BEE1]:[Column2]]),0)</f>
        <v>0</v>
      </c>
      <c r="K21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0" s="2" t="str">
        <f>IF(Table13410[[#This Row],[Total]]&lt;&gt;"",RANK(Table13410[[#This Row],[Total]],Table13410[Total]),"")</f>
        <v/>
      </c>
      <c r="M210" s="5" t="str">
        <f>IF(Table13410[[#This Row],[Name]]&lt;&gt;"",Table13410[[#This Row],[Name]],"")</f>
        <v/>
      </c>
      <c r="N210">
        <f>SUM(Table13410[[#This Row],[BEE1]:[Column3]])-Table13410[[#This Row],[Discard]]</f>
        <v>0</v>
      </c>
      <c r="O210" s="5">
        <f>RANK(Table13410[[#This Row],[Total2]],Table13410[Total2])</f>
        <v>19</v>
      </c>
    </row>
    <row r="211" spans="10:15">
      <c r="J211" s="3">
        <f>IF(COUNT(Table13410[[#This Row],[BEE1]:[Column4]])&gt;1,MIN(Table13410[[#This Row],[BEE1]:[Column2]]),0)</f>
        <v>0</v>
      </c>
      <c r="K21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1" s="2" t="str">
        <f>IF(Table13410[[#This Row],[Total]]&lt;&gt;"",RANK(Table13410[[#This Row],[Total]],Table13410[Total]),"")</f>
        <v/>
      </c>
      <c r="M211" s="5" t="str">
        <f>IF(Table13410[[#This Row],[Name]]&lt;&gt;"",Table13410[[#This Row],[Name]],"")</f>
        <v/>
      </c>
      <c r="N211">
        <f>SUM(Table13410[[#This Row],[BEE1]:[Column3]])-Table13410[[#This Row],[Discard]]</f>
        <v>0</v>
      </c>
      <c r="O211" s="5">
        <f>RANK(Table13410[[#This Row],[Total2]],Table13410[Total2])</f>
        <v>19</v>
      </c>
    </row>
    <row r="212" spans="10:15">
      <c r="J212" s="3">
        <f>IF(COUNT(Table13410[[#This Row],[BEE1]:[Column4]])&gt;1,MIN(Table13410[[#This Row],[BEE1]:[Column2]]),0)</f>
        <v>0</v>
      </c>
      <c r="K21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2" s="2" t="str">
        <f>IF(Table13410[[#This Row],[Total]]&lt;&gt;"",RANK(Table13410[[#This Row],[Total]],Table13410[Total]),"")</f>
        <v/>
      </c>
      <c r="M212" s="5" t="str">
        <f>IF(Table13410[[#This Row],[Name]]&lt;&gt;"",Table13410[[#This Row],[Name]],"")</f>
        <v/>
      </c>
      <c r="N212">
        <f>SUM(Table13410[[#This Row],[BEE1]:[Column3]])-Table13410[[#This Row],[Discard]]</f>
        <v>0</v>
      </c>
      <c r="O212" s="5">
        <f>RANK(Table13410[[#This Row],[Total2]],Table13410[Total2])</f>
        <v>19</v>
      </c>
    </row>
    <row r="213" spans="10:15">
      <c r="J213" s="3">
        <f>IF(COUNT(Table13410[[#This Row],[BEE1]:[Column4]])&gt;1,MIN(Table13410[[#This Row],[BEE1]:[Column2]]),0)</f>
        <v>0</v>
      </c>
      <c r="K21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3" s="2" t="str">
        <f>IF(Table13410[[#This Row],[Total]]&lt;&gt;"",RANK(Table13410[[#This Row],[Total]],Table13410[Total]),"")</f>
        <v/>
      </c>
      <c r="M213" s="5" t="str">
        <f>IF(Table13410[[#This Row],[Name]]&lt;&gt;"",Table13410[[#This Row],[Name]],"")</f>
        <v/>
      </c>
      <c r="N213">
        <f>SUM(Table13410[[#This Row],[BEE1]:[Column3]])-Table13410[[#This Row],[Discard]]</f>
        <v>0</v>
      </c>
      <c r="O213" s="5">
        <f>RANK(Table13410[[#This Row],[Total2]],Table13410[Total2])</f>
        <v>19</v>
      </c>
    </row>
    <row r="214" spans="10:15">
      <c r="J214" s="3">
        <f>IF(COUNT(Table13410[[#This Row],[BEE1]:[Column4]])&gt;1,MIN(Table13410[[#This Row],[BEE1]:[Column2]]),0)</f>
        <v>0</v>
      </c>
      <c r="K21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4" s="2" t="str">
        <f>IF(Table13410[[#This Row],[Total]]&lt;&gt;"",RANK(Table13410[[#This Row],[Total]],Table13410[Total]),"")</f>
        <v/>
      </c>
      <c r="M214" s="5" t="str">
        <f>IF(Table13410[[#This Row],[Name]]&lt;&gt;"",Table13410[[#This Row],[Name]],"")</f>
        <v/>
      </c>
      <c r="N214">
        <f>SUM(Table13410[[#This Row],[BEE1]:[Column3]])-Table13410[[#This Row],[Discard]]</f>
        <v>0</v>
      </c>
      <c r="O214" s="5">
        <f>RANK(Table13410[[#This Row],[Total2]],Table13410[Total2])</f>
        <v>19</v>
      </c>
    </row>
    <row r="215" spans="10:15">
      <c r="J215" s="3">
        <f>IF(COUNT(Table13410[[#This Row],[BEE1]:[Column4]])&gt;1,MIN(Table13410[[#This Row],[BEE1]:[Column2]]),0)</f>
        <v>0</v>
      </c>
      <c r="K21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5" s="2" t="str">
        <f>IF(Table13410[[#This Row],[Total]]&lt;&gt;"",RANK(Table13410[[#This Row],[Total]],Table13410[Total]),"")</f>
        <v/>
      </c>
      <c r="M215" s="5" t="str">
        <f>IF(Table13410[[#This Row],[Name]]&lt;&gt;"",Table13410[[#This Row],[Name]],"")</f>
        <v/>
      </c>
      <c r="N215">
        <f>SUM(Table13410[[#This Row],[BEE1]:[Column3]])-Table13410[[#This Row],[Discard]]</f>
        <v>0</v>
      </c>
      <c r="O215" s="5">
        <f>RANK(Table13410[[#This Row],[Total2]],Table13410[Total2])</f>
        <v>19</v>
      </c>
    </row>
    <row r="216" spans="10:15">
      <c r="J216" s="3">
        <f>IF(COUNT(Table13410[[#This Row],[BEE1]:[Column4]])&gt;1,MIN(Table13410[[#This Row],[BEE1]:[Column2]]),0)</f>
        <v>0</v>
      </c>
      <c r="K21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6" s="2" t="str">
        <f>IF(Table13410[[#This Row],[Total]]&lt;&gt;"",RANK(Table13410[[#This Row],[Total]],Table13410[Total]),"")</f>
        <v/>
      </c>
      <c r="M216" s="5" t="str">
        <f>IF(Table13410[[#This Row],[Name]]&lt;&gt;"",Table13410[[#This Row],[Name]],"")</f>
        <v/>
      </c>
      <c r="N216">
        <f>SUM(Table13410[[#This Row],[BEE1]:[Column3]])-Table13410[[#This Row],[Discard]]</f>
        <v>0</v>
      </c>
      <c r="O216" s="5">
        <f>RANK(Table13410[[#This Row],[Total2]],Table13410[Total2])</f>
        <v>19</v>
      </c>
    </row>
    <row r="217" spans="10:15">
      <c r="J217" s="3">
        <f>IF(COUNT(Table13410[[#This Row],[BEE1]:[Column4]])&gt;1,MIN(Table13410[[#This Row],[BEE1]:[Column2]]),0)</f>
        <v>0</v>
      </c>
      <c r="K21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7" s="2" t="str">
        <f>IF(Table13410[[#This Row],[Total]]&lt;&gt;"",RANK(Table13410[[#This Row],[Total]],Table13410[Total]),"")</f>
        <v/>
      </c>
      <c r="M217" s="5" t="str">
        <f>IF(Table13410[[#This Row],[Name]]&lt;&gt;"",Table13410[[#This Row],[Name]],"")</f>
        <v/>
      </c>
      <c r="N217">
        <f>SUM(Table13410[[#This Row],[BEE1]:[Column3]])-Table13410[[#This Row],[Discard]]</f>
        <v>0</v>
      </c>
      <c r="O217" s="5">
        <f>RANK(Table13410[[#This Row],[Total2]],Table13410[Total2])</f>
        <v>19</v>
      </c>
    </row>
    <row r="218" spans="10:15">
      <c r="J218" s="3">
        <f>IF(COUNT(Table13410[[#This Row],[BEE1]:[Column4]])&gt;1,MIN(Table13410[[#This Row],[BEE1]:[Column2]]),0)</f>
        <v>0</v>
      </c>
      <c r="K21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8" s="2" t="str">
        <f>IF(Table13410[[#This Row],[Total]]&lt;&gt;"",RANK(Table13410[[#This Row],[Total]],Table13410[Total]),"")</f>
        <v/>
      </c>
      <c r="M218" s="5" t="str">
        <f>IF(Table13410[[#This Row],[Name]]&lt;&gt;"",Table13410[[#This Row],[Name]],"")</f>
        <v/>
      </c>
      <c r="N218">
        <f>SUM(Table13410[[#This Row],[BEE1]:[Column3]])-Table13410[[#This Row],[Discard]]</f>
        <v>0</v>
      </c>
      <c r="O218" s="5">
        <f>RANK(Table13410[[#This Row],[Total2]],Table13410[Total2])</f>
        <v>19</v>
      </c>
    </row>
    <row r="219" spans="10:15">
      <c r="J219" s="3">
        <f>IF(COUNT(Table13410[[#This Row],[BEE1]:[Column4]])&gt;1,MIN(Table13410[[#This Row],[BEE1]:[Column2]]),0)</f>
        <v>0</v>
      </c>
      <c r="K21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19" s="2" t="str">
        <f>IF(Table13410[[#This Row],[Total]]&lt;&gt;"",RANK(Table13410[[#This Row],[Total]],Table13410[Total]),"")</f>
        <v/>
      </c>
      <c r="M219" s="5" t="str">
        <f>IF(Table13410[[#This Row],[Name]]&lt;&gt;"",Table13410[[#This Row],[Name]],"")</f>
        <v/>
      </c>
      <c r="N219">
        <f>SUM(Table13410[[#This Row],[BEE1]:[Column3]])-Table13410[[#This Row],[Discard]]</f>
        <v>0</v>
      </c>
      <c r="O219" s="5">
        <f>RANK(Table13410[[#This Row],[Total2]],Table13410[Total2])</f>
        <v>19</v>
      </c>
    </row>
    <row r="220" spans="10:15">
      <c r="J220" s="3">
        <f>IF(COUNT(Table13410[[#This Row],[BEE1]:[Column4]])&gt;1,MIN(Table13410[[#This Row],[BEE1]:[Column2]]),0)</f>
        <v>0</v>
      </c>
      <c r="K220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0" s="2" t="str">
        <f>IF(Table13410[[#This Row],[Total]]&lt;&gt;"",RANK(Table13410[[#This Row],[Total]],Table13410[Total]),"")</f>
        <v/>
      </c>
      <c r="M220" s="5" t="str">
        <f>IF(Table13410[[#This Row],[Name]]&lt;&gt;"",Table13410[[#This Row],[Name]],"")</f>
        <v/>
      </c>
      <c r="N220">
        <f>SUM(Table13410[[#This Row],[BEE1]:[Column3]])-Table13410[[#This Row],[Discard]]</f>
        <v>0</v>
      </c>
      <c r="O220" s="5">
        <f>RANK(Table13410[[#This Row],[Total2]],Table13410[Total2])</f>
        <v>19</v>
      </c>
    </row>
    <row r="221" spans="10:15">
      <c r="J221" s="3">
        <f>IF(COUNT(Table13410[[#This Row],[BEE1]:[Column4]])&gt;1,MIN(Table13410[[#This Row],[BEE1]:[Column2]]),0)</f>
        <v>0</v>
      </c>
      <c r="K221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1" s="2" t="str">
        <f>IF(Table13410[[#This Row],[Total]]&lt;&gt;"",RANK(Table13410[[#This Row],[Total]],Table13410[Total]),"")</f>
        <v/>
      </c>
      <c r="M221" s="5" t="str">
        <f>IF(Table13410[[#This Row],[Name]]&lt;&gt;"",Table13410[[#This Row],[Name]],"")</f>
        <v/>
      </c>
      <c r="N221">
        <f>SUM(Table13410[[#This Row],[BEE1]:[Column3]])-Table13410[[#This Row],[Discard]]</f>
        <v>0</v>
      </c>
      <c r="O221" s="5">
        <f>RANK(Table13410[[#This Row],[Total2]],Table13410[Total2])</f>
        <v>19</v>
      </c>
    </row>
    <row r="222" spans="10:15">
      <c r="J222" s="3">
        <f>IF(COUNT(Table13410[[#This Row],[BEE1]:[Column4]])&gt;1,MIN(Table13410[[#This Row],[BEE1]:[Column2]]),0)</f>
        <v>0</v>
      </c>
      <c r="K222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2" s="2" t="str">
        <f>IF(Table13410[[#This Row],[Total]]&lt;&gt;"",RANK(Table13410[[#This Row],[Total]],Table13410[Total]),"")</f>
        <v/>
      </c>
      <c r="M222" s="5" t="str">
        <f>IF(Table13410[[#This Row],[Name]]&lt;&gt;"",Table13410[[#This Row],[Name]],"")</f>
        <v/>
      </c>
      <c r="N222">
        <f>SUM(Table13410[[#This Row],[BEE1]:[Column3]])-Table13410[[#This Row],[Discard]]</f>
        <v>0</v>
      </c>
      <c r="O222" s="5">
        <f>RANK(Table13410[[#This Row],[Total2]],Table13410[Total2])</f>
        <v>19</v>
      </c>
    </row>
    <row r="223" spans="10:15">
      <c r="J223" s="3">
        <f>IF(COUNT(Table13410[[#This Row],[BEE1]:[Column4]])&gt;1,MIN(Table13410[[#This Row],[BEE1]:[Column2]]),0)</f>
        <v>0</v>
      </c>
      <c r="K223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3" s="2" t="str">
        <f>IF(Table13410[[#This Row],[Total]]&lt;&gt;"",RANK(Table13410[[#This Row],[Total]],Table13410[Total]),"")</f>
        <v/>
      </c>
      <c r="M223" s="5" t="str">
        <f>IF(Table13410[[#This Row],[Name]]&lt;&gt;"",Table13410[[#This Row],[Name]],"")</f>
        <v/>
      </c>
      <c r="N223">
        <f>SUM(Table13410[[#This Row],[BEE1]:[Column3]])-Table13410[[#This Row],[Discard]]</f>
        <v>0</v>
      </c>
      <c r="O223" s="5">
        <f>RANK(Table13410[[#This Row],[Total2]],Table13410[Total2])</f>
        <v>19</v>
      </c>
    </row>
    <row r="224" spans="10:15">
      <c r="J224" s="3">
        <f>IF(COUNT(Table13410[[#This Row],[BEE1]:[Column4]])&gt;1,MIN(Table13410[[#This Row],[BEE1]:[Column2]]),0)</f>
        <v>0</v>
      </c>
      <c r="K224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4" s="2" t="str">
        <f>IF(Table13410[[#This Row],[Total]]&lt;&gt;"",RANK(Table13410[[#This Row],[Total]],Table13410[Total]),"")</f>
        <v/>
      </c>
      <c r="M224" s="5" t="str">
        <f>IF(Table13410[[#This Row],[Name]]&lt;&gt;"",Table13410[[#This Row],[Name]],"")</f>
        <v/>
      </c>
      <c r="N224">
        <f>SUM(Table13410[[#This Row],[BEE1]:[Column3]])-Table13410[[#This Row],[Discard]]</f>
        <v>0</v>
      </c>
      <c r="O224" s="5">
        <f>RANK(Table13410[[#This Row],[Total2]],Table13410[Total2])</f>
        <v>19</v>
      </c>
    </row>
    <row r="225" spans="1:15">
      <c r="J225" s="3">
        <f>IF(COUNT(Table13410[[#This Row],[BEE1]:[Column4]])&gt;1,MIN(Table13410[[#This Row],[BEE1]:[Column2]]),0)</f>
        <v>0</v>
      </c>
      <c r="K225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5" s="2" t="str">
        <f>IF(Table13410[[#This Row],[Total]]&lt;&gt;"",RANK(Table13410[[#This Row],[Total]],Table13410[Total]),"")</f>
        <v/>
      </c>
      <c r="M225" s="5" t="str">
        <f>IF(Table13410[[#This Row],[Name]]&lt;&gt;"",Table13410[[#This Row],[Name]],"")</f>
        <v/>
      </c>
      <c r="N225">
        <f>SUM(Table13410[[#This Row],[BEE1]:[Column3]])-Table13410[[#This Row],[Discard]]</f>
        <v>0</v>
      </c>
      <c r="O225" s="5">
        <f>RANK(Table13410[[#This Row],[Total2]],Table13410[Total2])</f>
        <v>19</v>
      </c>
    </row>
    <row r="226" spans="1:15">
      <c r="J226" s="3">
        <f>IF(COUNT(Table13410[[#This Row],[BEE1]:[Column4]])&gt;1,MIN(Table13410[[#This Row],[BEE1]:[Column2]]),0)</f>
        <v>0</v>
      </c>
      <c r="K226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6" s="2" t="str">
        <f>IF(Table13410[[#This Row],[Total]]&lt;&gt;"",RANK(Table13410[[#This Row],[Total]],Table13410[Total]),"")</f>
        <v/>
      </c>
      <c r="M226" s="5" t="str">
        <f>IF(Table13410[[#This Row],[Name]]&lt;&gt;"",Table13410[[#This Row],[Name]],"")</f>
        <v/>
      </c>
      <c r="N226">
        <f>SUM(Table13410[[#This Row],[BEE1]:[Column3]])-Table13410[[#This Row],[Discard]]</f>
        <v>0</v>
      </c>
      <c r="O226" s="5">
        <f>RANK(Table13410[[#This Row],[Total2]],Table13410[Total2])</f>
        <v>19</v>
      </c>
    </row>
    <row r="227" spans="1:15">
      <c r="J227" s="3">
        <f>IF(COUNT(Table13410[[#This Row],[BEE1]:[Column4]])&gt;1,MIN(Table13410[[#This Row],[BEE1]:[Column2]]),0)</f>
        <v>0</v>
      </c>
      <c r="K227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7" s="2" t="str">
        <f>IF(Table13410[[#This Row],[Total]]&lt;&gt;"",RANK(Table13410[[#This Row],[Total]],Table13410[Total]),"")</f>
        <v/>
      </c>
      <c r="M227" s="5" t="str">
        <f>IF(Table13410[[#This Row],[Name]]&lt;&gt;"",Table13410[[#This Row],[Name]],"")</f>
        <v/>
      </c>
      <c r="N227">
        <f>SUM(Table13410[[#This Row],[BEE1]:[Column3]])-Table13410[[#This Row],[Discard]]</f>
        <v>0</v>
      </c>
      <c r="O227" s="5">
        <f>RANK(Table13410[[#This Row],[Total2]],Table13410[Total2])</f>
        <v>19</v>
      </c>
    </row>
    <row r="228" spans="1:15">
      <c r="J228" s="3">
        <f>IF(COUNT(Table13410[[#This Row],[BEE1]:[Column4]])&gt;1,MIN(Table13410[[#This Row],[BEE1]:[Column2]]),0)</f>
        <v>0</v>
      </c>
      <c r="K228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8" s="2" t="str">
        <f>IF(Table13410[[#This Row],[Total]]&lt;&gt;"",RANK(Table13410[[#This Row],[Total]],Table13410[Total]),"")</f>
        <v/>
      </c>
      <c r="M228" s="5" t="str">
        <f>IF(Table13410[[#This Row],[Name]]&lt;&gt;"",Table13410[[#This Row],[Name]],"")</f>
        <v/>
      </c>
      <c r="N228">
        <f>SUM(Table13410[[#This Row],[BEE1]:[Column3]])-Table13410[[#This Row],[Discard]]</f>
        <v>0</v>
      </c>
      <c r="O228" s="5">
        <f>RANK(Table13410[[#This Row],[Total2]],Table13410[Total2])</f>
        <v>19</v>
      </c>
    </row>
    <row r="229" spans="1:15">
      <c r="A229" s="11"/>
      <c r="B229" s="10"/>
      <c r="C229" s="10"/>
      <c r="D229" s="10"/>
      <c r="E229" s="10"/>
      <c r="F229" s="10"/>
      <c r="G229" s="10"/>
      <c r="H229" s="10"/>
      <c r="I229" s="10"/>
      <c r="J229" s="3">
        <f>IF(COUNT(Table13410[[#This Row],[BEE1]:[Column4]])&gt;1,MIN(Table13410[[#This Row],[BEE1]:[Column2]]),0)</f>
        <v>0</v>
      </c>
      <c r="K229" s="17" t="str">
        <f>IF(SUM(Table13410[[#This Row],[BEE1]:[Column4]])-Table13410[[#This Row],[Discard]]+Table13410[[#This Row],[Discard]]/100000&gt;0,SUM(Table13410[[#This Row],[BEE1]:[Column4]])-Table13410[[#This Row],[Discard]],"")</f>
        <v/>
      </c>
      <c r="L229" s="2" t="str">
        <f>IF(Table13410[[#This Row],[Total]]&lt;&gt;"",RANK(Table13410[[#This Row],[Total]],Table13410[Total]),"")</f>
        <v/>
      </c>
      <c r="M229" s="5" t="str">
        <f>IF(Table13410[[#This Row],[Name]]&lt;&gt;"",Table13410[[#This Row],[Name]],"")</f>
        <v/>
      </c>
      <c r="N229">
        <f>SUM(Table13410[[#This Row],[BEE1]:[Column3]])-Table13410[[#This Row],[Discard]]</f>
        <v>0</v>
      </c>
      <c r="O229" s="5">
        <f>RANK(Table13410[[#This Row],[Total2]],Table13410[Total2])</f>
        <v>19</v>
      </c>
    </row>
    <row r="230" spans="1:15">
      <c r="K230" s="17"/>
      <c r="L230" s="2" t="str">
        <f>IF(Table13410[[#This Row],[Total]]&lt;&gt;"",RANK(Table13410[[#This Row],[Total]],Table13410[Total]),"")</f>
        <v/>
      </c>
      <c r="M230" s="5" t="str">
        <f>IF(Table13410[[#This Row],[Name]]&lt;&gt;"",Table13410[[#This Row],[Name]],"")</f>
        <v/>
      </c>
      <c r="N230">
        <f>SUM(Table13410[[#This Row],[BEE1]:[Column3]])-Table13410[[#This Row],[Discard]]</f>
        <v>0</v>
      </c>
      <c r="O230" s="5">
        <f>RANK(Table13410[[#This Row],[Total2]],Table13410[Total2])</f>
        <v>19</v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30"/>
  <sheetViews>
    <sheetView workbookViewId="0">
      <selection activeCell="P10" sqref="P10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5" customWidth="1"/>
    <col min="14" max="15" width="9" hidden="1" customWidth="1"/>
  </cols>
  <sheetData>
    <row r="1" spans="1:15" s="1" customFormat="1" ht="28.5">
      <c r="A1" s="1" t="s">
        <v>273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15" s="2" customFormat="1">
      <c r="A3" s="2" t="s">
        <v>1</v>
      </c>
      <c r="B3" s="2" t="s">
        <v>73</v>
      </c>
      <c r="C3" s="2" t="s">
        <v>74</v>
      </c>
      <c r="D3" s="2" t="s">
        <v>75</v>
      </c>
      <c r="E3" s="2" t="s">
        <v>76</v>
      </c>
      <c r="F3" s="2" t="s">
        <v>77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  <c r="N3" s="2" t="s">
        <v>80</v>
      </c>
      <c r="O3" s="2" t="s">
        <v>81</v>
      </c>
    </row>
    <row r="4" spans="1:15">
      <c r="A4" s="31"/>
      <c r="B4" s="32"/>
      <c r="C4" s="32"/>
      <c r="D4" s="32"/>
      <c r="E4" s="32"/>
      <c r="F4" s="32"/>
      <c r="G4" s="32"/>
      <c r="J4" s="3">
        <f>IF(COUNT(Table1341012[[#This Row],[Class]:[Column4]])&gt;1,MIN(Table1341012[[#This Row],[Class]:[Column2]]),0)</f>
        <v>0</v>
      </c>
      <c r="K4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" s="2" t="str">
        <f>IF(Table1341012[[#This Row],[Total]]&lt;&gt;"",RANK(Table1341012[[#This Row],[Total]],Table1341012[Total]),"")</f>
        <v/>
      </c>
      <c r="M4" s="5" t="str">
        <f>IF(Table1341012[[#This Row],[Name]]&lt;&gt;"",Table1341012[[#This Row],[Name]],"")</f>
        <v/>
      </c>
      <c r="N4">
        <f>SUM(Table1341012[[#This Row],[Class]:[Column3]])-Table1341012[[#This Row],[Discard]]</f>
        <v>0</v>
      </c>
      <c r="O4" s="5">
        <f>RANK(Table1341012[[#This Row],[Total2]],Table1341012[Total2])</f>
        <v>1</v>
      </c>
    </row>
    <row r="5" spans="1:15">
      <c r="A5" s="31"/>
      <c r="B5" s="32"/>
      <c r="C5" s="32"/>
      <c r="D5" s="32"/>
      <c r="E5" s="32"/>
      <c r="F5" s="32"/>
      <c r="G5" s="32"/>
      <c r="J5" s="3">
        <f>IF(COUNT(Table1341012[[#This Row],[Class]:[Column4]])&gt;1,MIN(Table1341012[[#This Row],[Class]:[Column2]]),0)</f>
        <v>0</v>
      </c>
      <c r="K5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5" s="2" t="str">
        <f>IF(Table1341012[[#This Row],[Total]]&lt;&gt;"",RANK(Table1341012[[#This Row],[Total]],Table1341012[Total]),"")</f>
        <v/>
      </c>
      <c r="M5" s="5" t="str">
        <f>IF(Table1341012[[#This Row],[Name]]&lt;&gt;"",Table1341012[[#This Row],[Name]],"")</f>
        <v/>
      </c>
      <c r="N5">
        <f>SUM(Table1341012[[#This Row],[Class]:[Column3]])-Table1341012[[#This Row],[Discard]]</f>
        <v>0</v>
      </c>
      <c r="O5" s="5">
        <f>RANK(Table1341012[[#This Row],[Total2]],Table1341012[Total2])</f>
        <v>1</v>
      </c>
    </row>
    <row r="6" spans="1:15">
      <c r="A6" s="31"/>
      <c r="B6" s="32"/>
      <c r="C6" s="32"/>
      <c r="D6" s="32"/>
      <c r="E6" s="32"/>
      <c r="F6" s="32"/>
      <c r="G6" s="32"/>
      <c r="J6" s="3">
        <f>IF(COUNT(Table1341012[[#This Row],[Class]:[Column4]])&gt;1,MIN(Table1341012[[#This Row],[Class]:[Column2]]),0)</f>
        <v>0</v>
      </c>
      <c r="K6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6" s="2" t="str">
        <f>IF(Table1341012[[#This Row],[Total]]&lt;&gt;"",RANK(Table1341012[[#This Row],[Total]],Table1341012[Total]),"")</f>
        <v/>
      </c>
      <c r="M6" s="5" t="str">
        <f>IF(Table1341012[[#This Row],[Name]]&lt;&gt;"",Table1341012[[#This Row],[Name]],"")</f>
        <v/>
      </c>
      <c r="N6">
        <f>SUM(Table1341012[[#This Row],[Class]:[Column3]])-Table1341012[[#This Row],[Discard]]</f>
        <v>0</v>
      </c>
      <c r="O6" s="5">
        <f>RANK(Table1341012[[#This Row],[Total2]],Table1341012[Total2])</f>
        <v>1</v>
      </c>
    </row>
    <row r="7" spans="1:15">
      <c r="A7" s="31"/>
      <c r="B7" s="32"/>
      <c r="C7" s="32"/>
      <c r="D7" s="32"/>
      <c r="E7" s="32"/>
      <c r="F7" s="32"/>
      <c r="G7" s="32"/>
      <c r="J7" s="3">
        <f>IF(COUNT(Table1341012[[#This Row],[Class]:[Column4]])&gt;1,MIN(Table1341012[[#This Row],[Class]:[Column2]]),0)</f>
        <v>0</v>
      </c>
      <c r="K7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7" s="2" t="str">
        <f>IF(Table1341012[[#This Row],[Total]]&lt;&gt;"",RANK(Table1341012[[#This Row],[Total]],Table1341012[Total]),"")</f>
        <v/>
      </c>
      <c r="M7" s="5" t="str">
        <f>IF(Table1341012[[#This Row],[Name]]&lt;&gt;"",Table1341012[[#This Row],[Name]],"")</f>
        <v/>
      </c>
      <c r="N7">
        <f>SUM(Table1341012[[#This Row],[Class]:[Column3]])-Table1341012[[#This Row],[Discard]]</f>
        <v>0</v>
      </c>
      <c r="O7" s="5">
        <f>RANK(Table1341012[[#This Row],[Total2]],Table1341012[Total2])</f>
        <v>1</v>
      </c>
    </row>
    <row r="8" spans="1:15">
      <c r="A8" s="31"/>
      <c r="B8" s="32"/>
      <c r="C8" s="32"/>
      <c r="D8" s="32"/>
      <c r="E8" s="32"/>
      <c r="F8" s="32"/>
      <c r="G8" s="32"/>
      <c r="J8" s="3">
        <f>IF(COUNT(Table1341012[[#This Row],[Class]:[Column4]])&gt;1,MIN(Table1341012[[#This Row],[Class]:[Column2]]),0)</f>
        <v>0</v>
      </c>
      <c r="K8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8" s="2" t="str">
        <f>IF(Table1341012[[#This Row],[Total]]&lt;&gt;"",RANK(Table1341012[[#This Row],[Total]],Table1341012[Total]),"")</f>
        <v/>
      </c>
      <c r="M8" s="5" t="str">
        <f>IF(Table1341012[[#This Row],[Name]]&lt;&gt;"",Table1341012[[#This Row],[Name]],"")</f>
        <v/>
      </c>
      <c r="N8">
        <f>SUM(Table1341012[[#This Row],[Class]:[Column3]])-Table1341012[[#This Row],[Discard]]</f>
        <v>0</v>
      </c>
      <c r="O8" s="5">
        <f>RANK(Table1341012[[#This Row],[Total2]],Table1341012[Total2])</f>
        <v>1</v>
      </c>
    </row>
    <row r="9" spans="1:15">
      <c r="A9" s="31"/>
      <c r="B9" s="32"/>
      <c r="C9" s="32"/>
      <c r="D9" s="32"/>
      <c r="E9" s="32"/>
      <c r="F9" s="32"/>
      <c r="G9" s="32"/>
      <c r="J9" s="3">
        <f>IF(COUNT(Table1341012[[#This Row],[Class]:[Column4]])&gt;1,MIN(Table1341012[[#This Row],[Class]:[Column2]]),0)</f>
        <v>0</v>
      </c>
      <c r="K9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9" s="2" t="str">
        <f>IF(Table1341012[[#This Row],[Total]]&lt;&gt;"",RANK(Table1341012[[#This Row],[Total]],Table1341012[Total]),"")</f>
        <v/>
      </c>
      <c r="M9" s="5" t="str">
        <f>IF(Table1341012[[#This Row],[Name]]&lt;&gt;"",Table1341012[[#This Row],[Name]],"")</f>
        <v/>
      </c>
      <c r="N9">
        <f>SUM(Table1341012[[#This Row],[Class]:[Column3]])-Table1341012[[#This Row],[Discard]]</f>
        <v>0</v>
      </c>
      <c r="O9" s="5">
        <f>RANK(Table1341012[[#This Row],[Total2]],Table1341012[Total2])</f>
        <v>1</v>
      </c>
    </row>
    <row r="10" spans="1:15">
      <c r="A10" s="31"/>
      <c r="B10" s="32"/>
      <c r="C10" s="32"/>
      <c r="D10" s="32"/>
      <c r="E10" s="32"/>
      <c r="F10" s="32"/>
      <c r="G10" s="32"/>
      <c r="J10" s="3">
        <f>IF(COUNT(Table1341012[[#This Row],[Class]:[Column4]])&gt;1,MIN(Table1341012[[#This Row],[Class]:[Column2]]),0)</f>
        <v>0</v>
      </c>
      <c r="K10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0" s="2" t="str">
        <f>IF(Table1341012[[#This Row],[Total]]&lt;&gt;"",RANK(Table1341012[[#This Row],[Total]],Table1341012[Total]),"")</f>
        <v/>
      </c>
      <c r="M10" s="5" t="str">
        <f>IF(Table1341012[[#This Row],[Name]]&lt;&gt;"",Table1341012[[#This Row],[Name]],"")</f>
        <v/>
      </c>
      <c r="N10">
        <f>SUM(Table1341012[[#This Row],[Class]:[Column3]])-Table1341012[[#This Row],[Discard]]</f>
        <v>0</v>
      </c>
      <c r="O10" s="5">
        <f>RANK(Table1341012[[#This Row],[Total2]],Table1341012[Total2])</f>
        <v>1</v>
      </c>
    </row>
    <row r="11" spans="1:15">
      <c r="A11" s="31"/>
      <c r="B11" s="32"/>
      <c r="C11" s="32"/>
      <c r="D11" s="32"/>
      <c r="E11" s="32"/>
      <c r="F11" s="32"/>
      <c r="G11" s="32"/>
      <c r="J11" s="3">
        <f>IF(COUNT(Table1341012[[#This Row],[Class]:[Column4]])&gt;1,MIN(Table1341012[[#This Row],[Class]:[Column2]]),0)</f>
        <v>0</v>
      </c>
      <c r="K11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1" s="2" t="str">
        <f>IF(Table1341012[[#This Row],[Total]]&lt;&gt;"",RANK(Table1341012[[#This Row],[Total]],Table1341012[Total]),"")</f>
        <v/>
      </c>
      <c r="M11" s="5" t="str">
        <f>IF(Table1341012[[#This Row],[Name]]&lt;&gt;"",Table1341012[[#This Row],[Name]],"")</f>
        <v/>
      </c>
      <c r="N11">
        <f>SUM(Table1341012[[#This Row],[Class]:[Column3]])-Table1341012[[#This Row],[Discard]]</f>
        <v>0</v>
      </c>
      <c r="O11" s="5">
        <f>RANK(Table1341012[[#This Row],[Total2]],Table1341012[Total2])</f>
        <v>1</v>
      </c>
    </row>
    <row r="12" spans="1:15">
      <c r="A12" s="31"/>
      <c r="B12" s="32"/>
      <c r="C12" s="32"/>
      <c r="D12" s="32"/>
      <c r="E12" s="32"/>
      <c r="F12" s="32"/>
      <c r="G12" s="32"/>
      <c r="J12" s="3">
        <f>IF(COUNT(Table1341012[[#This Row],[Class]:[Column4]])&gt;1,MIN(Table1341012[[#This Row],[Class]:[Column2]]),0)</f>
        <v>0</v>
      </c>
      <c r="K12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2" s="2" t="str">
        <f>IF(Table1341012[[#This Row],[Total]]&lt;&gt;"",RANK(Table1341012[[#This Row],[Total]],Table1341012[Total]),"")</f>
        <v/>
      </c>
      <c r="M12" s="5" t="str">
        <f>IF(Table1341012[[#This Row],[Name]]&lt;&gt;"",Table1341012[[#This Row],[Name]],"")</f>
        <v/>
      </c>
      <c r="N12">
        <f>SUM(Table1341012[[#This Row],[Class]:[Column3]])-Table1341012[[#This Row],[Discard]]</f>
        <v>0</v>
      </c>
      <c r="O12" s="5">
        <f>RANK(Table1341012[[#This Row],[Total2]],Table1341012[Total2])</f>
        <v>1</v>
      </c>
    </row>
    <row r="13" spans="1:15">
      <c r="A13" s="31"/>
      <c r="B13" s="32"/>
      <c r="C13" s="32"/>
      <c r="D13" s="32"/>
      <c r="E13" s="32"/>
      <c r="F13" s="32"/>
      <c r="G13" s="32"/>
      <c r="J13" s="3">
        <f>IF(COUNT(Table1341012[[#This Row],[Class]:[Column4]])&gt;1,MIN(Table1341012[[#This Row],[Class]:[Column2]]),0)</f>
        <v>0</v>
      </c>
      <c r="K13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3" s="2" t="str">
        <f>IF(Table1341012[[#This Row],[Total]]&lt;&gt;"",RANK(Table1341012[[#This Row],[Total]],Table1341012[Total]),"")</f>
        <v/>
      </c>
      <c r="M13" s="5" t="str">
        <f>IF(Table1341012[[#This Row],[Name]]&lt;&gt;"",Table1341012[[#This Row],[Name]],"")</f>
        <v/>
      </c>
      <c r="N13">
        <f>SUM(Table1341012[[#This Row],[Class]:[Column3]])-Table1341012[[#This Row],[Discard]]</f>
        <v>0</v>
      </c>
      <c r="O13" s="5">
        <f>RANK(Table1341012[[#This Row],[Total2]],Table1341012[Total2])</f>
        <v>1</v>
      </c>
    </row>
    <row r="14" spans="1:15">
      <c r="A14" s="31"/>
      <c r="B14" s="32"/>
      <c r="C14" s="32"/>
      <c r="D14" s="32"/>
      <c r="E14" s="32"/>
      <c r="F14" s="32"/>
      <c r="G14" s="32"/>
      <c r="J14" s="3">
        <f>IF(COUNT(Table1341012[[#This Row],[Class]:[Column4]])&gt;1,MIN(Table1341012[[#This Row],[Class]:[Column2]]),0)</f>
        <v>0</v>
      </c>
      <c r="K14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4" s="2" t="str">
        <f>IF(Table1341012[[#This Row],[Total]]&lt;&gt;"",RANK(Table1341012[[#This Row],[Total]],Table1341012[Total]),"")</f>
        <v/>
      </c>
      <c r="M14" s="5" t="str">
        <f>IF(Table1341012[[#This Row],[Name]]&lt;&gt;"",Table1341012[[#This Row],[Name]],"")</f>
        <v/>
      </c>
      <c r="N14">
        <f>SUM(Table1341012[[#This Row],[Class]:[Column3]])-Table1341012[[#This Row],[Discard]]</f>
        <v>0</v>
      </c>
      <c r="O14" s="5">
        <f>RANK(Table1341012[[#This Row],[Total2]],Table1341012[Total2])</f>
        <v>1</v>
      </c>
    </row>
    <row r="15" spans="1:15">
      <c r="A15" s="31"/>
      <c r="B15" s="32"/>
      <c r="C15" s="32"/>
      <c r="D15" s="32"/>
      <c r="E15" s="32"/>
      <c r="F15" s="32"/>
      <c r="G15" s="32"/>
      <c r="J15" s="3">
        <f>IF(COUNT(Table1341012[[#This Row],[Class]:[Column4]])&gt;1,MIN(Table1341012[[#This Row],[Class]:[Column2]]),0)</f>
        <v>0</v>
      </c>
      <c r="K15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5" s="2" t="str">
        <f>IF(Table1341012[[#This Row],[Total]]&lt;&gt;"",RANK(Table1341012[[#This Row],[Total]],Table1341012[Total]),"")</f>
        <v/>
      </c>
      <c r="M15" s="5" t="str">
        <f>IF(Table1341012[[#This Row],[Name]]&lt;&gt;"",Table1341012[[#This Row],[Name]],"")</f>
        <v/>
      </c>
      <c r="N15">
        <f>SUM(Table1341012[[#This Row],[Class]:[Column3]])-Table1341012[[#This Row],[Discard]]</f>
        <v>0</v>
      </c>
      <c r="O15" s="5">
        <f>RANK(Table1341012[[#This Row],[Total2]],Table1341012[Total2])</f>
        <v>1</v>
      </c>
    </row>
    <row r="16" spans="1:15">
      <c r="A16" s="31"/>
      <c r="B16" s="32"/>
      <c r="C16" s="32"/>
      <c r="D16" s="32"/>
      <c r="E16" s="32"/>
      <c r="F16" s="32"/>
      <c r="G16" s="32"/>
      <c r="J16" s="3">
        <f>IF(COUNT(Table1341012[[#This Row],[Class]:[Column4]])&gt;1,MIN(Table1341012[[#This Row],[Class]:[Column2]]),0)</f>
        <v>0</v>
      </c>
      <c r="K16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6" s="2" t="str">
        <f>IF(Table1341012[[#This Row],[Total]]&lt;&gt;"",RANK(Table1341012[[#This Row],[Total]],Table1341012[Total]),"")</f>
        <v/>
      </c>
      <c r="M16" s="5" t="str">
        <f>IF(Table1341012[[#This Row],[Name]]&lt;&gt;"",Table1341012[[#This Row],[Name]],"")</f>
        <v/>
      </c>
      <c r="N16">
        <f>SUM(Table1341012[[#This Row],[Class]:[Column3]])-Table1341012[[#This Row],[Discard]]</f>
        <v>0</v>
      </c>
      <c r="O16" s="5">
        <f>RANK(Table1341012[[#This Row],[Total2]],Table1341012[Total2])</f>
        <v>1</v>
      </c>
    </row>
    <row r="17" spans="1:15">
      <c r="A17" s="33"/>
      <c r="B17" s="34"/>
      <c r="C17" s="34"/>
      <c r="D17" s="34"/>
      <c r="E17" s="34"/>
      <c r="F17" s="34"/>
      <c r="G17" s="34"/>
      <c r="H17" s="10"/>
      <c r="I17" s="10"/>
      <c r="J17" s="3">
        <f>IF(COUNT(Table1341012[[#This Row],[Class]:[Column4]])&gt;1,MIN(Table1341012[[#This Row],[Class]:[Column2]]),0)</f>
        <v>0</v>
      </c>
      <c r="K17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7" s="2" t="str">
        <f>IF(Table1341012[[#This Row],[Total]]&lt;&gt;"",RANK(Table1341012[[#This Row],[Total]],Table1341012[Total]),"")</f>
        <v/>
      </c>
      <c r="M17" s="5" t="str">
        <f>IF(Table1341012[[#This Row],[Name]]&lt;&gt;"",Table1341012[[#This Row],[Name]],"")</f>
        <v/>
      </c>
      <c r="N17">
        <f>SUM(Table1341012[[#This Row],[Class]:[Column3]])-Table1341012[[#This Row],[Discard]]</f>
        <v>0</v>
      </c>
      <c r="O17" s="5">
        <f>RANK(Table1341012[[#This Row],[Total2]],Table1341012[Total2])</f>
        <v>1</v>
      </c>
    </row>
    <row r="18" spans="1:15">
      <c r="A18" s="31"/>
      <c r="B18" s="32"/>
      <c r="C18" s="32"/>
      <c r="D18" s="32"/>
      <c r="E18" s="32"/>
      <c r="F18" s="32"/>
      <c r="G18" s="32"/>
      <c r="J18" s="3">
        <f>IF(COUNT(Table1341012[[#This Row],[Class]:[Column4]])&gt;1,MIN(Table1341012[[#This Row],[Class]:[Column2]]),0)</f>
        <v>0</v>
      </c>
      <c r="K18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8" s="2" t="str">
        <f>IF(Table1341012[[#This Row],[Total]]&lt;&gt;"",RANK(Table1341012[[#This Row],[Total]],Table1341012[Total]),"")</f>
        <v/>
      </c>
      <c r="M18" s="5" t="str">
        <f>IF(Table1341012[[#This Row],[Name]]&lt;&gt;"",Table1341012[[#This Row],[Name]],"")</f>
        <v/>
      </c>
      <c r="N18">
        <f>SUM(Table1341012[[#This Row],[Class]:[Column3]])-Table1341012[[#This Row],[Discard]]</f>
        <v>0</v>
      </c>
      <c r="O18" s="5">
        <f>RANK(Table1341012[[#This Row],[Total2]],Table1341012[Total2])</f>
        <v>1</v>
      </c>
    </row>
    <row r="19" spans="1:15">
      <c r="A19" s="31"/>
      <c r="B19" s="32"/>
      <c r="C19" s="32"/>
      <c r="D19" s="32"/>
      <c r="E19" s="32"/>
      <c r="F19" s="32"/>
      <c r="G19" s="32"/>
      <c r="J19" s="3">
        <f>IF(COUNT(Table1341012[[#This Row],[Class]:[Column4]])&gt;1,MIN(Table1341012[[#This Row],[Class]:[Column2]]),0)</f>
        <v>0</v>
      </c>
      <c r="K19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19" s="2" t="str">
        <f>IF(Table1341012[[#This Row],[Total]]&lt;&gt;"",RANK(Table1341012[[#This Row],[Total]],Table1341012[Total]),"")</f>
        <v/>
      </c>
      <c r="M19" s="5" t="str">
        <f>IF(Table1341012[[#This Row],[Name]]&lt;&gt;"",Table1341012[[#This Row],[Name]],"")</f>
        <v/>
      </c>
      <c r="N19">
        <f>SUM(Table1341012[[#This Row],[Class]:[Column3]])-Table1341012[[#This Row],[Discard]]</f>
        <v>0</v>
      </c>
      <c r="O19" s="5">
        <f>RANK(Table1341012[[#This Row],[Total2]],Table1341012[Total2])</f>
        <v>1</v>
      </c>
    </row>
    <row r="20" spans="1:15">
      <c r="A20" s="31"/>
      <c r="B20" s="32"/>
      <c r="C20" s="32"/>
      <c r="D20" s="32"/>
      <c r="E20" s="32"/>
      <c r="F20" s="32"/>
      <c r="G20" s="32"/>
      <c r="J20" s="3">
        <f>IF(COUNT(Table1341012[[#This Row],[Class]:[Column4]])&gt;1,MIN(Table1341012[[#This Row],[Class]:[Column2]]),0)</f>
        <v>0</v>
      </c>
      <c r="K20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0" s="2" t="str">
        <f>IF(Table1341012[[#This Row],[Total]]&lt;&gt;"",RANK(Table1341012[[#This Row],[Total]],Table1341012[Total]),"")</f>
        <v/>
      </c>
      <c r="M20" s="5" t="str">
        <f>IF(Table1341012[[#This Row],[Name]]&lt;&gt;"",Table1341012[[#This Row],[Name]],"")</f>
        <v/>
      </c>
      <c r="N20">
        <f>SUM(Table1341012[[#This Row],[Class]:[Column3]])-Table1341012[[#This Row],[Discard]]</f>
        <v>0</v>
      </c>
      <c r="O20" s="5">
        <f>RANK(Table1341012[[#This Row],[Total2]],Table1341012[Total2])</f>
        <v>1</v>
      </c>
    </row>
    <row r="21" spans="1:15">
      <c r="A21" s="31"/>
      <c r="B21" s="32"/>
      <c r="C21" s="32"/>
      <c r="D21" s="32"/>
      <c r="E21" s="32"/>
      <c r="F21" s="32"/>
      <c r="G21" s="32"/>
      <c r="J21" s="3">
        <f>IF(COUNT(Table1341012[[#This Row],[Class]:[Column4]])&gt;1,MIN(Table1341012[[#This Row],[Class]:[Column2]]),0)</f>
        <v>0</v>
      </c>
      <c r="K21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1" s="2" t="str">
        <f>IF(Table1341012[[#This Row],[Total]]&lt;&gt;"",RANK(Table1341012[[#This Row],[Total]],Table1341012[Total]),"")</f>
        <v/>
      </c>
      <c r="M21" s="5" t="str">
        <f>IF(Table1341012[[#This Row],[Name]]&lt;&gt;"",Table1341012[[#This Row],[Name]],"")</f>
        <v/>
      </c>
      <c r="N21">
        <f>SUM(Table1341012[[#This Row],[Class]:[Column3]])-Table1341012[[#This Row],[Discard]]</f>
        <v>0</v>
      </c>
      <c r="O21" s="5">
        <f>RANK(Table1341012[[#This Row],[Total2]],Table1341012[Total2])</f>
        <v>1</v>
      </c>
    </row>
    <row r="22" spans="1:15">
      <c r="A22" s="31"/>
      <c r="B22" s="32"/>
      <c r="C22" s="32"/>
      <c r="D22" s="32"/>
      <c r="E22" s="32"/>
      <c r="F22" s="32"/>
      <c r="G22" s="32"/>
      <c r="J22" s="3">
        <f>IF(COUNT(Table1341012[[#This Row],[Class]:[Column4]])&gt;1,MIN(Table1341012[[#This Row],[Class]:[Column2]]),0)</f>
        <v>0</v>
      </c>
      <c r="K22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2" s="2" t="str">
        <f>IF(Table1341012[[#This Row],[Total]]&lt;&gt;"",RANK(Table1341012[[#This Row],[Total]],Table1341012[Total]),"")</f>
        <v/>
      </c>
      <c r="M22" s="5" t="str">
        <f>IF(Table1341012[[#This Row],[Name]]&lt;&gt;"",Table1341012[[#This Row],[Name]],"")</f>
        <v/>
      </c>
      <c r="N22">
        <f>SUM(Table1341012[[#This Row],[Class]:[Column3]])-Table1341012[[#This Row],[Discard]]</f>
        <v>0</v>
      </c>
      <c r="O22" s="5">
        <f>RANK(Table1341012[[#This Row],[Total2]],Table1341012[Total2])</f>
        <v>1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IF(COUNT(Table1341012[[#This Row],[Class]:[Column4]])&gt;1,MIN(Table1341012[[#This Row],[Class]:[Column2]]),0)</f>
        <v>0</v>
      </c>
      <c r="K23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3" s="2" t="str">
        <f>IF(Table1341012[[#This Row],[Total]]&lt;&gt;"",RANK(Table1341012[[#This Row],[Total]],Table1341012[Total]),"")</f>
        <v/>
      </c>
      <c r="M23" s="5" t="str">
        <f>IF(Table1341012[[#This Row],[Name]]&lt;&gt;"",Table1341012[[#This Row],[Name]],"")</f>
        <v/>
      </c>
      <c r="N23">
        <f>SUM(Table1341012[[#This Row],[Class]:[Column3]])-Table1341012[[#This Row],[Discard]]</f>
        <v>0</v>
      </c>
      <c r="O23" s="5">
        <f>RANK(Table1341012[[#This Row],[Total2]],Table1341012[Total2])</f>
        <v>1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IF(COUNT(Table1341012[[#This Row],[Class]:[Column4]])&gt;1,MIN(Table1341012[[#This Row],[Class]:[Column2]]),0)</f>
        <v>0</v>
      </c>
      <c r="K24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4" s="2" t="str">
        <f>IF(Table1341012[[#This Row],[Total]]&lt;&gt;"",RANK(Table1341012[[#This Row],[Total]],Table1341012[Total]),"")</f>
        <v/>
      </c>
      <c r="M24" s="5" t="str">
        <f>IF(Table1341012[[#This Row],[Name]]&lt;&gt;"",Table1341012[[#This Row],[Name]],"")</f>
        <v/>
      </c>
      <c r="N24">
        <f>SUM(Table1341012[[#This Row],[Class]:[Column3]])-Table1341012[[#This Row],[Discard]]</f>
        <v>0</v>
      </c>
      <c r="O24" s="5">
        <f>RANK(Table1341012[[#This Row],[Total2]],Table1341012[Total2])</f>
        <v>1</v>
      </c>
    </row>
    <row r="25" spans="1:15">
      <c r="A25" s="31"/>
      <c r="B25" s="32"/>
      <c r="C25" s="32"/>
      <c r="D25" s="32"/>
      <c r="E25" s="32"/>
      <c r="F25" s="32"/>
      <c r="G25" s="32"/>
      <c r="J25" s="3">
        <f>IF(COUNT(Table1341012[[#This Row],[Class]:[Column4]])&gt;1,MIN(Table1341012[[#This Row],[Class]:[Column2]]),0)</f>
        <v>0</v>
      </c>
      <c r="K25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5" s="2" t="str">
        <f>IF(Table1341012[[#This Row],[Total]]&lt;&gt;"",RANK(Table1341012[[#This Row],[Total]],Table1341012[Total]),"")</f>
        <v/>
      </c>
      <c r="M25" s="5" t="str">
        <f>IF(Table1341012[[#This Row],[Name]]&lt;&gt;"",Table1341012[[#This Row],[Name]],"")</f>
        <v/>
      </c>
      <c r="N25">
        <f>SUM(Table1341012[[#This Row],[Class]:[Column3]])-Table1341012[[#This Row],[Discard]]</f>
        <v>0</v>
      </c>
      <c r="O25" s="5">
        <f>RANK(Table1341012[[#This Row],[Total2]],Table1341012[Total2])</f>
        <v>1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IF(COUNT(Table1341012[[#This Row],[Class]:[Column4]])&gt;1,MIN(Table1341012[[#This Row],[Class]:[Column2]]),0)</f>
        <v>0</v>
      </c>
      <c r="K26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6" s="2" t="str">
        <f>IF(Table1341012[[#This Row],[Total]]&lt;&gt;"",RANK(Table1341012[[#This Row],[Total]],Table1341012[Total]),"")</f>
        <v/>
      </c>
      <c r="M26" s="5" t="str">
        <f>IF(Table1341012[[#This Row],[Name]]&lt;&gt;"",Table1341012[[#This Row],[Name]],"")</f>
        <v/>
      </c>
      <c r="N26">
        <f>SUM(Table1341012[[#This Row],[Class]:[Column3]])-Table1341012[[#This Row],[Discard]]</f>
        <v>0</v>
      </c>
      <c r="O26" s="5">
        <f>RANK(Table1341012[[#This Row],[Total2]],Table1341012[Total2])</f>
        <v>1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IF(COUNT(Table1341012[[#This Row],[Class]:[Column4]])&gt;1,MIN(Table1341012[[#This Row],[Class]:[Column2]]),0)</f>
        <v>0</v>
      </c>
      <c r="K27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7" s="2" t="str">
        <f>IF(Table1341012[[#This Row],[Total]]&lt;&gt;"",RANK(Table1341012[[#This Row],[Total]],Table1341012[Total]),"")</f>
        <v/>
      </c>
      <c r="M27" s="5" t="str">
        <f>IF(Table1341012[[#This Row],[Name]]&lt;&gt;"",Table1341012[[#This Row],[Name]],"")</f>
        <v/>
      </c>
      <c r="N27">
        <f>SUM(Table1341012[[#This Row],[Class]:[Column3]])-Table1341012[[#This Row],[Discard]]</f>
        <v>0</v>
      </c>
      <c r="O27" s="5">
        <f>RANK(Table1341012[[#This Row],[Total2]],Table1341012[Total2])</f>
        <v>1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IF(COUNT(Table1341012[[#This Row],[Class]:[Column4]])&gt;1,MIN(Table1341012[[#This Row],[Class]:[Column2]]),0)</f>
        <v>0</v>
      </c>
      <c r="K28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8" s="2" t="str">
        <f>IF(Table1341012[[#This Row],[Total]]&lt;&gt;"",RANK(Table1341012[[#This Row],[Total]],Table1341012[Total]),"")</f>
        <v/>
      </c>
      <c r="M28" s="5" t="str">
        <f>IF(Table1341012[[#This Row],[Name]]&lt;&gt;"",Table1341012[[#This Row],[Name]],"")</f>
        <v/>
      </c>
      <c r="N28">
        <f>SUM(Table1341012[[#This Row],[Class]:[Column3]])-Table1341012[[#This Row],[Discard]]</f>
        <v>0</v>
      </c>
      <c r="O28" s="5">
        <f>RANK(Table1341012[[#This Row],[Total2]],Table1341012[Total2])</f>
        <v>1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IF(COUNT(Table1341012[[#This Row],[Class]:[Column4]])&gt;1,MIN(Table1341012[[#This Row],[Class]:[Column2]]),0)</f>
        <v>0</v>
      </c>
      <c r="K29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29" s="2" t="str">
        <f>IF(Table1341012[[#This Row],[Total]]&lt;&gt;"",RANK(Table1341012[[#This Row],[Total]],Table1341012[Total]),"")</f>
        <v/>
      </c>
      <c r="M29" s="5" t="str">
        <f>IF(Table1341012[[#This Row],[Name]]&lt;&gt;"",Table1341012[[#This Row],[Name]],"")</f>
        <v/>
      </c>
      <c r="N29">
        <f>SUM(Table1341012[[#This Row],[Class]:[Column3]])-Table1341012[[#This Row],[Discard]]</f>
        <v>0</v>
      </c>
      <c r="O29" s="5">
        <f>RANK(Table1341012[[#This Row],[Total2]],Table1341012[Total2])</f>
        <v>1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IF(COUNT(Table1341012[[#This Row],[Class]:[Column4]])&gt;1,MIN(Table1341012[[#This Row],[Class]:[Column2]]),0)</f>
        <v>0</v>
      </c>
      <c r="K30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0" s="2" t="str">
        <f>IF(Table1341012[[#This Row],[Total]]&lt;&gt;"",RANK(Table1341012[[#This Row],[Total]],Table1341012[Total]),"")</f>
        <v/>
      </c>
      <c r="M30" s="5" t="str">
        <f>IF(Table1341012[[#This Row],[Name]]&lt;&gt;"",Table1341012[[#This Row],[Name]],"")</f>
        <v/>
      </c>
      <c r="N30">
        <f>SUM(Table1341012[[#This Row],[Class]:[Column3]])-Table1341012[[#This Row],[Discard]]</f>
        <v>0</v>
      </c>
      <c r="O30" s="5">
        <f>RANK(Table1341012[[#This Row],[Total2]],Table1341012[Total2])</f>
        <v>1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IF(COUNT(Table1341012[[#This Row],[Class]:[Column4]])&gt;1,MIN(Table1341012[[#This Row],[Class]:[Column2]]),0)</f>
        <v>0</v>
      </c>
      <c r="K31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1" s="2" t="str">
        <f>IF(Table1341012[[#This Row],[Total]]&lt;&gt;"",RANK(Table1341012[[#This Row],[Total]],Table1341012[Total]),"")</f>
        <v/>
      </c>
      <c r="M31" s="5" t="str">
        <f>IF(Table1341012[[#This Row],[Name]]&lt;&gt;"",Table1341012[[#This Row],[Name]],"")</f>
        <v/>
      </c>
      <c r="N31">
        <f>SUM(Table1341012[[#This Row],[Class]:[Column3]])-Table1341012[[#This Row],[Discard]]</f>
        <v>0</v>
      </c>
      <c r="O31" s="5">
        <f>RANK(Table1341012[[#This Row],[Total2]],Table1341012[Total2])</f>
        <v>1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IF(COUNT(Table1341012[[#This Row],[Class]:[Column4]])&gt;1,MIN(Table1341012[[#This Row],[Class]:[Column2]]),0)</f>
        <v>0</v>
      </c>
      <c r="K32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2" s="2" t="str">
        <f>IF(Table1341012[[#This Row],[Total]]&lt;&gt;"",RANK(Table1341012[[#This Row],[Total]],Table1341012[Total]),"")</f>
        <v/>
      </c>
      <c r="M32" s="5" t="str">
        <f>IF(Table1341012[[#This Row],[Name]]&lt;&gt;"",Table1341012[[#This Row],[Name]],"")</f>
        <v/>
      </c>
      <c r="N32">
        <f>SUM(Table1341012[[#This Row],[Class]:[Column3]])-Table1341012[[#This Row],[Discard]]</f>
        <v>0</v>
      </c>
      <c r="O32" s="5">
        <f>RANK(Table1341012[[#This Row],[Total2]],Table1341012[Total2])</f>
        <v>1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IF(COUNT(Table1341012[[#This Row],[Class]:[Column4]])&gt;1,MIN(Table1341012[[#This Row],[Class]:[Column2]]),0)</f>
        <v>0</v>
      </c>
      <c r="K33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3" s="2" t="str">
        <f>IF(Table1341012[[#This Row],[Total]]&lt;&gt;"",RANK(Table1341012[[#This Row],[Total]],Table1341012[Total]),"")</f>
        <v/>
      </c>
      <c r="M33" s="5" t="str">
        <f>IF(Table1341012[[#This Row],[Name]]&lt;&gt;"",Table1341012[[#This Row],[Name]],"")</f>
        <v/>
      </c>
      <c r="N33">
        <f>SUM(Table1341012[[#This Row],[Class]:[Column3]])-Table1341012[[#This Row],[Discard]]</f>
        <v>0</v>
      </c>
      <c r="O33" s="5">
        <f>RANK(Table1341012[[#This Row],[Total2]],Table1341012[Total2])</f>
        <v>1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IF(COUNT(Table1341012[[#This Row],[Class]:[Column4]])&gt;1,MIN(Table1341012[[#This Row],[Class]:[Column2]]),0)</f>
        <v>0</v>
      </c>
      <c r="K34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4" s="2" t="str">
        <f>IF(Table1341012[[#This Row],[Total]]&lt;&gt;"",RANK(Table1341012[[#This Row],[Total]],Table1341012[Total]),"")</f>
        <v/>
      </c>
      <c r="M34" s="5" t="str">
        <f>IF(Table1341012[[#This Row],[Name]]&lt;&gt;"",Table1341012[[#This Row],[Name]],"")</f>
        <v/>
      </c>
      <c r="N34">
        <f>SUM(Table1341012[[#This Row],[Class]:[Column3]])-Table1341012[[#This Row],[Discard]]</f>
        <v>0</v>
      </c>
      <c r="O34" s="5">
        <f>RANK(Table1341012[[#This Row],[Total2]],Table1341012[Total2])</f>
        <v>1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IF(COUNT(Table1341012[[#This Row],[Class]:[Column4]])&gt;1,MIN(Table1341012[[#This Row],[Class]:[Column2]]),0)</f>
        <v>0</v>
      </c>
      <c r="K35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5" s="2" t="str">
        <f>IF(Table1341012[[#This Row],[Total]]&lt;&gt;"",RANK(Table1341012[[#This Row],[Total]],Table1341012[Total]),"")</f>
        <v/>
      </c>
      <c r="M35" s="5" t="str">
        <f>IF(Table1341012[[#This Row],[Name]]&lt;&gt;"",Table1341012[[#This Row],[Name]],"")</f>
        <v/>
      </c>
      <c r="N35">
        <f>SUM(Table1341012[[#This Row],[Class]:[Column3]])-Table1341012[[#This Row],[Discard]]</f>
        <v>0</v>
      </c>
      <c r="O35" s="5">
        <f>RANK(Table1341012[[#This Row],[Total2]],Table1341012[Total2])</f>
        <v>1</v>
      </c>
    </row>
    <row r="36" spans="1:15">
      <c r="A36" s="33"/>
      <c r="B36" s="34"/>
      <c r="C36" s="34"/>
      <c r="D36" s="34"/>
      <c r="E36" s="34"/>
      <c r="F36" s="34"/>
      <c r="G36" s="34"/>
      <c r="H36" s="10"/>
      <c r="I36" s="10"/>
      <c r="J36" s="3">
        <f>IF(COUNT(Table1341012[[#This Row],[Class]:[Column4]])&gt;1,MIN(Table1341012[[#This Row],[Class]:[Column2]]),0)</f>
        <v>0</v>
      </c>
      <c r="K36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6" s="2" t="str">
        <f>IF(Table1341012[[#This Row],[Total]]&lt;&gt;"",RANK(Table1341012[[#This Row],[Total]],Table1341012[Total]),"")</f>
        <v/>
      </c>
      <c r="M36" s="5" t="str">
        <f>IF(Table1341012[[#This Row],[Name]]&lt;&gt;"",Table1341012[[#This Row],[Name]],"")</f>
        <v/>
      </c>
      <c r="N36">
        <f>SUM(Table1341012[[#This Row],[Class]:[Column3]])-Table1341012[[#This Row],[Discard]]</f>
        <v>0</v>
      </c>
      <c r="O36" s="5">
        <f>RANK(Table1341012[[#This Row],[Total2]],Table1341012[Total2])</f>
        <v>1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IF(COUNT(Table1341012[[#This Row],[Class]:[Column4]])&gt;1,MIN(Table1341012[[#This Row],[Class]:[Column2]]),0)</f>
        <v>0</v>
      </c>
      <c r="K37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7" s="2" t="str">
        <f>IF(Table1341012[[#This Row],[Total]]&lt;&gt;"",RANK(Table1341012[[#This Row],[Total]],Table1341012[Total]),"")</f>
        <v/>
      </c>
      <c r="M37" s="5" t="str">
        <f>IF(Table1341012[[#This Row],[Name]]&lt;&gt;"",Table1341012[[#This Row],[Name]],"")</f>
        <v/>
      </c>
      <c r="N37">
        <f>SUM(Table1341012[[#This Row],[Class]:[Column3]])-Table1341012[[#This Row],[Discard]]</f>
        <v>0</v>
      </c>
      <c r="O37" s="5">
        <f>RANK(Table1341012[[#This Row],[Total2]],Table1341012[Total2])</f>
        <v>1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IF(COUNT(Table1341012[[#This Row],[Class]:[Column4]])&gt;1,MIN(Table1341012[[#This Row],[Class]:[Column2]]),0)</f>
        <v>0</v>
      </c>
      <c r="K38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8" s="2" t="str">
        <f>IF(Table1341012[[#This Row],[Total]]&lt;&gt;"",RANK(Table1341012[[#This Row],[Total]],Table1341012[Total]),"")</f>
        <v/>
      </c>
      <c r="M38" s="5" t="str">
        <f>IF(Table1341012[[#This Row],[Name]]&lt;&gt;"",Table1341012[[#This Row],[Name]],"")</f>
        <v/>
      </c>
      <c r="N38">
        <f>SUM(Table1341012[[#This Row],[Class]:[Column3]])-Table1341012[[#This Row],[Discard]]</f>
        <v>0</v>
      </c>
      <c r="O38" s="5">
        <f>RANK(Table1341012[[#This Row],[Total2]],Table1341012[Total2])</f>
        <v>1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IF(COUNT(Table1341012[[#This Row],[Class]:[Column4]])&gt;1,MIN(Table1341012[[#This Row],[Class]:[Column2]]),0)</f>
        <v>0</v>
      </c>
      <c r="K39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39" s="2" t="str">
        <f>IF(Table1341012[[#This Row],[Total]]&lt;&gt;"",RANK(Table1341012[[#This Row],[Total]],Table1341012[Total]),"")</f>
        <v/>
      </c>
      <c r="M39" s="5" t="str">
        <f>IF(Table1341012[[#This Row],[Name]]&lt;&gt;"",Table1341012[[#This Row],[Name]],"")</f>
        <v/>
      </c>
      <c r="N39">
        <f>SUM(Table1341012[[#This Row],[Class]:[Column3]])-Table1341012[[#This Row],[Discard]]</f>
        <v>0</v>
      </c>
      <c r="O39" s="5">
        <f>RANK(Table1341012[[#This Row],[Total2]],Table1341012[Total2])</f>
        <v>1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IF(COUNT(Table1341012[[#This Row],[Class]:[Column4]])&gt;1,MIN(Table1341012[[#This Row],[Class]:[Column2]]),0)</f>
        <v>0</v>
      </c>
      <c r="K40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0" s="2" t="str">
        <f>IF(Table1341012[[#This Row],[Total]]&lt;&gt;"",RANK(Table1341012[[#This Row],[Total]],Table1341012[Total]),"")</f>
        <v/>
      </c>
      <c r="M40" s="5" t="str">
        <f>IF(Table1341012[[#This Row],[Name]]&lt;&gt;"",Table1341012[[#This Row],[Name]],"")</f>
        <v/>
      </c>
      <c r="N40">
        <f>SUM(Table1341012[[#This Row],[Class]:[Column3]])-Table1341012[[#This Row],[Discard]]</f>
        <v>0</v>
      </c>
      <c r="O40" s="5">
        <f>RANK(Table1341012[[#This Row],[Total2]],Table1341012[Total2])</f>
        <v>1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IF(COUNT(Table1341012[[#This Row],[Class]:[Column4]])&gt;1,MIN(Table1341012[[#This Row],[Class]:[Column2]]),0)</f>
        <v>0</v>
      </c>
      <c r="K41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1" s="2" t="str">
        <f>IF(Table1341012[[#This Row],[Total]]&lt;&gt;"",RANK(Table1341012[[#This Row],[Total]],Table1341012[Total]),"")</f>
        <v/>
      </c>
      <c r="M41" s="5" t="str">
        <f>IF(Table1341012[[#This Row],[Name]]&lt;&gt;"",Table1341012[[#This Row],[Name]],"")</f>
        <v/>
      </c>
      <c r="N41">
        <f>SUM(Table1341012[[#This Row],[Class]:[Column3]])-Table1341012[[#This Row],[Discard]]</f>
        <v>0</v>
      </c>
      <c r="O41" s="5">
        <f>RANK(Table1341012[[#This Row],[Total2]],Table1341012[Total2])</f>
        <v>1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IF(COUNT(Table1341012[[#This Row],[Class]:[Column4]])&gt;1,MIN(Table1341012[[#This Row],[Class]:[Column2]]),0)</f>
        <v>0</v>
      </c>
      <c r="K42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2" s="2" t="str">
        <f>IF(Table1341012[[#This Row],[Total]]&lt;&gt;"",RANK(Table1341012[[#This Row],[Total]],Table1341012[Total]),"")</f>
        <v/>
      </c>
      <c r="M42" s="5" t="str">
        <f>IF(Table1341012[[#This Row],[Name]]&lt;&gt;"",Table1341012[[#This Row],[Name]],"")</f>
        <v/>
      </c>
      <c r="N42">
        <f>SUM(Table1341012[[#This Row],[Class]:[Column3]])-Table1341012[[#This Row],[Discard]]</f>
        <v>0</v>
      </c>
      <c r="O42" s="5">
        <f>RANK(Table1341012[[#This Row],[Total2]],Table1341012[Total2])</f>
        <v>1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IF(COUNT(Table1341012[[#This Row],[Class]:[Column4]])&gt;1,MIN(Table1341012[[#This Row],[Class]:[Column2]]),0)</f>
        <v>0</v>
      </c>
      <c r="K43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3" s="2" t="str">
        <f>IF(Table1341012[[#This Row],[Total]]&lt;&gt;"",RANK(Table1341012[[#This Row],[Total]],Table1341012[Total]),"")</f>
        <v/>
      </c>
      <c r="M43" s="5" t="str">
        <f>IF(Table1341012[[#This Row],[Name]]&lt;&gt;"",Table1341012[[#This Row],[Name]],"")</f>
        <v/>
      </c>
      <c r="N43">
        <f>SUM(Table1341012[[#This Row],[Class]:[Column3]])-Table1341012[[#This Row],[Discard]]</f>
        <v>0</v>
      </c>
      <c r="O43" s="5">
        <f>RANK(Table1341012[[#This Row],[Total2]],Table1341012[Total2])</f>
        <v>1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IF(COUNT(Table1341012[[#This Row],[Class]:[Column4]])&gt;1,MIN(Table1341012[[#This Row],[Class]:[Column2]]),0)</f>
        <v>0</v>
      </c>
      <c r="K44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4" s="2" t="str">
        <f>IF(Table1341012[[#This Row],[Total]]&lt;&gt;"",RANK(Table1341012[[#This Row],[Total]],Table1341012[Total]),"")</f>
        <v/>
      </c>
      <c r="M44" s="5" t="str">
        <f>IF(Table1341012[[#This Row],[Name]]&lt;&gt;"",Table1341012[[#This Row],[Name]],"")</f>
        <v/>
      </c>
      <c r="N44">
        <f>SUM(Table1341012[[#This Row],[Class]:[Column3]])-Table1341012[[#This Row],[Discard]]</f>
        <v>0</v>
      </c>
      <c r="O44" s="5">
        <f>RANK(Table1341012[[#This Row],[Total2]],Table1341012[Total2])</f>
        <v>1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IF(COUNT(Table1341012[[#This Row],[Class]:[Column4]])&gt;1,MIN(Table1341012[[#This Row],[Class]:[Column2]]),0)</f>
        <v>0</v>
      </c>
      <c r="K45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5" s="2" t="str">
        <f>IF(Table1341012[[#This Row],[Total]]&lt;&gt;"",RANK(Table1341012[[#This Row],[Total]],Table1341012[Total]),"")</f>
        <v/>
      </c>
      <c r="M45" s="5" t="str">
        <f>IF(Table1341012[[#This Row],[Name]]&lt;&gt;"",Table1341012[[#This Row],[Name]],"")</f>
        <v/>
      </c>
      <c r="N45">
        <f>SUM(Table1341012[[#This Row],[Class]:[Column3]])-Table1341012[[#This Row],[Discard]]</f>
        <v>0</v>
      </c>
      <c r="O45" s="5">
        <f>RANK(Table1341012[[#This Row],[Total2]],Table1341012[Total2])</f>
        <v>1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IF(COUNT(Table1341012[[#This Row],[Class]:[Column4]])&gt;1,MIN(Table1341012[[#This Row],[Class]:[Column2]]),0)</f>
        <v>0</v>
      </c>
      <c r="K46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6" s="2" t="str">
        <f>IF(Table1341012[[#This Row],[Total]]&lt;&gt;"",RANK(Table1341012[[#This Row],[Total]],Table1341012[Total]),"")</f>
        <v/>
      </c>
      <c r="M46" s="5" t="str">
        <f>IF(Table1341012[[#This Row],[Name]]&lt;&gt;"",Table1341012[[#This Row],[Name]],"")</f>
        <v/>
      </c>
      <c r="N46">
        <f>SUM(Table1341012[[#This Row],[Class]:[Column3]])-Table1341012[[#This Row],[Discard]]</f>
        <v>0</v>
      </c>
      <c r="O46" s="5">
        <f>RANK(Table1341012[[#This Row],[Total2]],Table1341012[Total2])</f>
        <v>1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IF(COUNT(Table1341012[[#This Row],[Class]:[Column4]])&gt;1,MIN(Table1341012[[#This Row],[Class]:[Column2]]),0)</f>
        <v>0</v>
      </c>
      <c r="K47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7" s="2" t="str">
        <f>IF(Table1341012[[#This Row],[Total]]&lt;&gt;"",RANK(Table1341012[[#This Row],[Total]],Table1341012[Total]),"")</f>
        <v/>
      </c>
      <c r="M47" s="5" t="str">
        <f>IF(Table1341012[[#This Row],[Name]]&lt;&gt;"",Table1341012[[#This Row],[Name]],"")</f>
        <v/>
      </c>
      <c r="N47">
        <f>SUM(Table1341012[[#This Row],[Class]:[Column3]])-Table1341012[[#This Row],[Discard]]</f>
        <v>0</v>
      </c>
      <c r="O47" s="5">
        <f>RANK(Table1341012[[#This Row],[Total2]],Table1341012[Total2])</f>
        <v>1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IF(COUNT(Table1341012[[#This Row],[Class]:[Column4]])&gt;1,MIN(Table1341012[[#This Row],[Class]:[Column2]]),0)</f>
        <v>0</v>
      </c>
      <c r="K48" s="17" t="str">
        <f>IF(SUM(Table1341012[[#This Row],[Class]:[Column4]])-Table1341012[[#This Row],[Discard]]+Table1341012[[#This Row],[Discard]]/100000&gt;0,SUM(Table1341012[[#This Row],[Class]:[Column4]])-Table1341012[[#This Row],[Discard]]*0.9999,"")</f>
        <v/>
      </c>
      <c r="L48" s="2" t="str">
        <f>IF(Table1341012[[#This Row],[Total]]&lt;&gt;"",RANK(Table1341012[[#This Row],[Total]],Table1341012[Total]),"")</f>
        <v/>
      </c>
      <c r="M48" s="5" t="str">
        <f>IF(Table1341012[[#This Row],[Name]]&lt;&gt;"",Table1341012[[#This Row],[Name]],"")</f>
        <v/>
      </c>
      <c r="N48">
        <f>SUM(Table1341012[[#This Row],[Class]:[Column3]])-Table1341012[[#This Row],[Discard]]</f>
        <v>0</v>
      </c>
      <c r="O48" s="5">
        <f>RANK(Table1341012[[#This Row],[Total2]],Table1341012[Total2])</f>
        <v>1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IF(COUNT(Table1341012[[#This Row],[Class]:[Column4]])&gt;1,MIN(Table1341012[[#This Row],[Class]:[Column2]]),0)</f>
        <v>0</v>
      </c>
      <c r="K4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49" s="2" t="str">
        <f>IF(Table1341012[[#This Row],[Total]]&lt;&gt;"",RANK(Table1341012[[#This Row],[Total]],Table1341012[Total]),"")</f>
        <v/>
      </c>
      <c r="M49" s="5" t="str">
        <f>IF(Table1341012[[#This Row],[Name]]&lt;&gt;"",Table1341012[[#This Row],[Name]],"")</f>
        <v/>
      </c>
      <c r="N49">
        <f>SUM(Table1341012[[#This Row],[Class]:[Column3]])-Table1341012[[#This Row],[Discard]]</f>
        <v>0</v>
      </c>
      <c r="O49" s="5">
        <f>RANK(Table1341012[[#This Row],[Total2]],Table1341012[Total2])</f>
        <v>1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IF(COUNT(Table1341012[[#This Row],[Class]:[Column4]])&gt;1,MIN(Table1341012[[#This Row],[Class]:[Column2]]),0)</f>
        <v>0</v>
      </c>
      <c r="K5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0" s="2" t="str">
        <f>IF(Table1341012[[#This Row],[Total]]&lt;&gt;"",RANK(Table1341012[[#This Row],[Total]],Table1341012[Total]),"")</f>
        <v/>
      </c>
      <c r="M50" s="5" t="str">
        <f>IF(Table1341012[[#This Row],[Name]]&lt;&gt;"",Table1341012[[#This Row],[Name]],"")</f>
        <v/>
      </c>
      <c r="N50">
        <f>SUM(Table1341012[[#This Row],[Class]:[Column3]])-Table1341012[[#This Row],[Discard]]</f>
        <v>0</v>
      </c>
      <c r="O50" s="5">
        <f>RANK(Table1341012[[#This Row],[Total2]],Table1341012[Total2])</f>
        <v>1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IF(COUNT(Table1341012[[#This Row],[Class]:[Column4]])&gt;1,MIN(Table1341012[[#This Row],[Class]:[Column2]]),0)</f>
        <v>0</v>
      </c>
      <c r="K5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1" s="2" t="str">
        <f>IF(Table1341012[[#This Row],[Total]]&lt;&gt;"",RANK(Table1341012[[#This Row],[Total]],Table1341012[Total]),"")</f>
        <v/>
      </c>
      <c r="M51" s="5" t="str">
        <f>IF(Table1341012[[#This Row],[Name]]&lt;&gt;"",Table1341012[[#This Row],[Name]],"")</f>
        <v/>
      </c>
      <c r="N51">
        <f>SUM(Table1341012[[#This Row],[Class]:[Column3]])-Table1341012[[#This Row],[Discard]]</f>
        <v>0</v>
      </c>
      <c r="O51" s="5">
        <f>RANK(Table1341012[[#This Row],[Total2]],Table1341012[Total2])</f>
        <v>1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IF(COUNT(Table1341012[[#This Row],[Class]:[Column4]])&gt;1,MIN(Table1341012[[#This Row],[Class]:[Column2]]),0)</f>
        <v>0</v>
      </c>
      <c r="K5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2" s="2" t="str">
        <f>IF(Table1341012[[#This Row],[Total]]&lt;&gt;"",RANK(Table1341012[[#This Row],[Total]],Table1341012[Total]),"")</f>
        <v/>
      </c>
      <c r="M52" s="5" t="str">
        <f>IF(Table1341012[[#This Row],[Name]]&lt;&gt;"",Table1341012[[#This Row],[Name]],"")</f>
        <v/>
      </c>
      <c r="N52">
        <f>SUM(Table1341012[[#This Row],[Class]:[Column3]])-Table1341012[[#This Row],[Discard]]</f>
        <v>0</v>
      </c>
      <c r="O52" s="5">
        <f>RANK(Table1341012[[#This Row],[Total2]],Table1341012[Total2])</f>
        <v>1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IF(COUNT(Table1341012[[#This Row],[Class]:[Column4]])&gt;1,MIN(Table1341012[[#This Row],[Class]:[Column2]]),0)</f>
        <v>0</v>
      </c>
      <c r="K5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3" s="2" t="str">
        <f>IF(Table1341012[[#This Row],[Total]]&lt;&gt;"",RANK(Table1341012[[#This Row],[Total]],Table1341012[Total]),"")</f>
        <v/>
      </c>
      <c r="M53" s="5" t="str">
        <f>IF(Table1341012[[#This Row],[Name]]&lt;&gt;"",Table1341012[[#This Row],[Name]],"")</f>
        <v/>
      </c>
      <c r="N53">
        <f>SUM(Table1341012[[#This Row],[Class]:[Column3]])-Table1341012[[#This Row],[Discard]]</f>
        <v>0</v>
      </c>
      <c r="O53" s="5">
        <f>RANK(Table1341012[[#This Row],[Total2]],Table1341012[Total2])</f>
        <v>1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IF(COUNT(Table1341012[[#This Row],[Class]:[Column4]])&gt;1,MIN(Table1341012[[#This Row],[Class]:[Column2]]),0)</f>
        <v>0</v>
      </c>
      <c r="K5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4" s="2" t="str">
        <f>IF(Table1341012[[#This Row],[Total]]&lt;&gt;"",RANK(Table1341012[[#This Row],[Total]],Table1341012[Total]),"")</f>
        <v/>
      </c>
      <c r="M54" s="5" t="str">
        <f>IF(Table1341012[[#This Row],[Name]]&lt;&gt;"",Table1341012[[#This Row],[Name]],"")</f>
        <v/>
      </c>
      <c r="N54">
        <f>SUM(Table1341012[[#This Row],[Class]:[Column3]])-Table1341012[[#This Row],[Discard]]</f>
        <v>0</v>
      </c>
      <c r="O54" s="5">
        <f>RANK(Table1341012[[#This Row],[Total2]],Table1341012[Total2])</f>
        <v>1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IF(COUNT(Table1341012[[#This Row],[Class]:[Column4]])&gt;1,MIN(Table1341012[[#This Row],[Class]:[Column2]]),0)</f>
        <v>0</v>
      </c>
      <c r="K5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5" s="2" t="str">
        <f>IF(Table1341012[[#This Row],[Total]]&lt;&gt;"",RANK(Table1341012[[#This Row],[Total]],Table1341012[Total]),"")</f>
        <v/>
      </c>
      <c r="M55" s="5" t="str">
        <f>IF(Table1341012[[#This Row],[Name]]&lt;&gt;"",Table1341012[[#This Row],[Name]],"")</f>
        <v/>
      </c>
      <c r="N55">
        <f>SUM(Table1341012[[#This Row],[Class]:[Column3]])-Table1341012[[#This Row],[Discard]]</f>
        <v>0</v>
      </c>
      <c r="O55" s="5">
        <f>RANK(Table1341012[[#This Row],[Total2]],Table1341012[Total2])</f>
        <v>1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IF(COUNT(Table1341012[[#This Row],[Class]:[Column4]])&gt;1,MIN(Table1341012[[#This Row],[Class]:[Column2]]),0)</f>
        <v>0</v>
      </c>
      <c r="K5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6" s="2" t="str">
        <f>IF(Table1341012[[#This Row],[Total]]&lt;&gt;"",RANK(Table1341012[[#This Row],[Total]],Table1341012[Total]),"")</f>
        <v/>
      </c>
      <c r="M56" s="5" t="str">
        <f>IF(Table1341012[[#This Row],[Name]]&lt;&gt;"",Table1341012[[#This Row],[Name]],"")</f>
        <v/>
      </c>
      <c r="N56">
        <f>SUM(Table1341012[[#This Row],[Class]:[Column3]])-Table1341012[[#This Row],[Discard]]</f>
        <v>0</v>
      </c>
      <c r="O56" s="5">
        <f>RANK(Table1341012[[#This Row],[Total2]],Table1341012[Total2])</f>
        <v>1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IF(COUNT(Table1341012[[#This Row],[Class]:[Column4]])&gt;1,MIN(Table1341012[[#This Row],[Class]:[Column2]]),0)</f>
        <v>0</v>
      </c>
      <c r="K5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7" s="2" t="str">
        <f>IF(Table1341012[[#This Row],[Total]]&lt;&gt;"",RANK(Table1341012[[#This Row],[Total]],Table1341012[Total]),"")</f>
        <v/>
      </c>
      <c r="M57" s="5" t="str">
        <f>IF(Table1341012[[#This Row],[Name]]&lt;&gt;"",Table1341012[[#This Row],[Name]],"")</f>
        <v/>
      </c>
      <c r="N57">
        <f>SUM(Table1341012[[#This Row],[Class]:[Column3]])-Table1341012[[#This Row],[Discard]]</f>
        <v>0</v>
      </c>
      <c r="O57" s="5">
        <f>RANK(Table1341012[[#This Row],[Total2]],Table1341012[Total2])</f>
        <v>1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IF(COUNT(Table1341012[[#This Row],[Class]:[Column4]])&gt;1,MIN(Table1341012[[#This Row],[Class]:[Column2]]),0)</f>
        <v>0</v>
      </c>
      <c r="K5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8" s="2" t="str">
        <f>IF(Table1341012[[#This Row],[Total]]&lt;&gt;"",RANK(Table1341012[[#This Row],[Total]],Table1341012[Total]),"")</f>
        <v/>
      </c>
      <c r="M58" s="5" t="str">
        <f>IF(Table1341012[[#This Row],[Name]]&lt;&gt;"",Table1341012[[#This Row],[Name]],"")</f>
        <v/>
      </c>
      <c r="N58">
        <f>SUM(Table1341012[[#This Row],[Class]:[Column3]])-Table1341012[[#This Row],[Discard]]</f>
        <v>0</v>
      </c>
      <c r="O58" s="5">
        <f>RANK(Table1341012[[#This Row],[Total2]],Table1341012[Total2])</f>
        <v>1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IF(COUNT(Table1341012[[#This Row],[Class]:[Column4]])&gt;1,MIN(Table1341012[[#This Row],[Class]:[Column2]]),0)</f>
        <v>0</v>
      </c>
      <c r="K5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59" s="2" t="str">
        <f>IF(Table1341012[[#This Row],[Total]]&lt;&gt;"",RANK(Table1341012[[#This Row],[Total]],Table1341012[Total]),"")</f>
        <v/>
      </c>
      <c r="M59" s="5" t="str">
        <f>IF(Table1341012[[#This Row],[Name]]&lt;&gt;"",Table1341012[[#This Row],[Name]],"")</f>
        <v/>
      </c>
      <c r="N59">
        <f>SUM(Table1341012[[#This Row],[Class]:[Column3]])-Table1341012[[#This Row],[Discard]]</f>
        <v>0</v>
      </c>
      <c r="O59" s="5">
        <f>RANK(Table1341012[[#This Row],[Total2]],Table1341012[Total2])</f>
        <v>1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IF(COUNT(Table1341012[[#This Row],[Class]:[Column4]])&gt;1,MIN(Table1341012[[#This Row],[Class]:[Column2]]),0)</f>
        <v>0</v>
      </c>
      <c r="K6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0" s="2" t="str">
        <f>IF(Table1341012[[#This Row],[Total]]&lt;&gt;"",RANK(Table1341012[[#This Row],[Total]],Table1341012[Total]),"")</f>
        <v/>
      </c>
      <c r="M60" s="5" t="str">
        <f>IF(Table1341012[[#This Row],[Name]]&lt;&gt;"",Table1341012[[#This Row],[Name]],"")</f>
        <v/>
      </c>
      <c r="N60">
        <f>SUM(Table1341012[[#This Row],[Class]:[Column3]])-Table1341012[[#This Row],[Discard]]</f>
        <v>0</v>
      </c>
      <c r="O60" s="5">
        <f>RANK(Table1341012[[#This Row],[Total2]],Table1341012[Total2])</f>
        <v>1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IF(COUNT(Table1341012[[#This Row],[Class]:[Column4]])&gt;1,MIN(Table1341012[[#This Row],[Class]:[Column2]]),0)</f>
        <v>0</v>
      </c>
      <c r="K6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1" s="2" t="str">
        <f>IF(Table1341012[[#This Row],[Total]]&lt;&gt;"",RANK(Table1341012[[#This Row],[Total]],Table1341012[Total]),"")</f>
        <v/>
      </c>
      <c r="M61" s="5" t="str">
        <f>IF(Table1341012[[#This Row],[Name]]&lt;&gt;"",Table1341012[[#This Row],[Name]],"")</f>
        <v/>
      </c>
      <c r="N61">
        <f>SUM(Table1341012[[#This Row],[Class]:[Column3]])-Table1341012[[#This Row],[Discard]]</f>
        <v>0</v>
      </c>
      <c r="O61" s="5">
        <f>RANK(Table1341012[[#This Row],[Total2]],Table1341012[Total2])</f>
        <v>1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IF(COUNT(Table1341012[[#This Row],[Class]:[Column4]])&gt;1,MIN(Table1341012[[#This Row],[Class]:[Column2]]),0)</f>
        <v>0</v>
      </c>
      <c r="K6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2" s="2" t="str">
        <f>IF(Table1341012[[#This Row],[Total]]&lt;&gt;"",RANK(Table1341012[[#This Row],[Total]],Table1341012[Total]),"")</f>
        <v/>
      </c>
      <c r="M62" s="5" t="str">
        <f>IF(Table1341012[[#This Row],[Name]]&lt;&gt;"",Table1341012[[#This Row],[Name]],"")</f>
        <v/>
      </c>
      <c r="N62">
        <f>SUM(Table1341012[[#This Row],[Class]:[Column3]])-Table1341012[[#This Row],[Discard]]</f>
        <v>0</v>
      </c>
      <c r="O62" s="5">
        <f>RANK(Table1341012[[#This Row],[Total2]],Table1341012[Total2])</f>
        <v>1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IF(COUNT(Table1341012[[#This Row],[Class]:[Column4]])&gt;1,MIN(Table1341012[[#This Row],[Class]:[Column2]]),0)</f>
        <v>0</v>
      </c>
      <c r="K6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3" s="2" t="str">
        <f>IF(Table1341012[[#This Row],[Total]]&lt;&gt;"",RANK(Table1341012[[#This Row],[Total]],Table1341012[Total]),"")</f>
        <v/>
      </c>
      <c r="M63" s="5" t="str">
        <f>IF(Table1341012[[#This Row],[Name]]&lt;&gt;"",Table1341012[[#This Row],[Name]],"")</f>
        <v/>
      </c>
      <c r="N63">
        <f>SUM(Table1341012[[#This Row],[Class]:[Column3]])-Table1341012[[#This Row],[Discard]]</f>
        <v>0</v>
      </c>
      <c r="O63" s="5">
        <f>RANK(Table1341012[[#This Row],[Total2]],Table1341012[Total2])</f>
        <v>1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IF(COUNT(Table1341012[[#This Row],[Class]:[Column4]])&gt;1,MIN(Table1341012[[#This Row],[Class]:[Column2]]),0)</f>
        <v>0</v>
      </c>
      <c r="K6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4" s="2" t="str">
        <f>IF(Table1341012[[#This Row],[Total]]&lt;&gt;"",RANK(Table1341012[[#This Row],[Total]],Table1341012[Total]),"")</f>
        <v/>
      </c>
      <c r="M64" s="5" t="str">
        <f>IF(Table1341012[[#This Row],[Name]]&lt;&gt;"",Table1341012[[#This Row],[Name]],"")</f>
        <v/>
      </c>
      <c r="N64">
        <f>SUM(Table1341012[[#This Row],[Class]:[Column3]])-Table1341012[[#This Row],[Discard]]</f>
        <v>0</v>
      </c>
      <c r="O64" s="5">
        <f>RANK(Table1341012[[#This Row],[Total2]],Table1341012[Total2])</f>
        <v>1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IF(COUNT(Table1341012[[#This Row],[Class]:[Column4]])&gt;1,MIN(Table1341012[[#This Row],[Class]:[Column2]]),0)</f>
        <v>0</v>
      </c>
      <c r="K6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5" s="2" t="str">
        <f>IF(Table1341012[[#This Row],[Total]]&lt;&gt;"",RANK(Table1341012[[#This Row],[Total]],Table1341012[Total]),"")</f>
        <v/>
      </c>
      <c r="M65" s="5" t="str">
        <f>IF(Table1341012[[#This Row],[Name]]&lt;&gt;"",Table1341012[[#This Row],[Name]],"")</f>
        <v/>
      </c>
      <c r="N65">
        <f>SUM(Table1341012[[#This Row],[Class]:[Column3]])-Table1341012[[#This Row],[Discard]]</f>
        <v>0</v>
      </c>
      <c r="O65" s="5">
        <f>RANK(Table1341012[[#This Row],[Total2]],Table1341012[Total2])</f>
        <v>1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IF(COUNT(Table1341012[[#This Row],[Class]:[Column4]])&gt;1,MIN(Table1341012[[#This Row],[Class]:[Column2]]),0)</f>
        <v>0</v>
      </c>
      <c r="K6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6" s="2" t="str">
        <f>IF(Table1341012[[#This Row],[Total]]&lt;&gt;"",RANK(Table1341012[[#This Row],[Total]],Table1341012[Total]),"")</f>
        <v/>
      </c>
      <c r="M66" s="5" t="str">
        <f>IF(Table1341012[[#This Row],[Name]]&lt;&gt;"",Table1341012[[#This Row],[Name]],"")</f>
        <v/>
      </c>
      <c r="N66">
        <f>SUM(Table1341012[[#This Row],[Class]:[Column3]])-Table1341012[[#This Row],[Discard]]</f>
        <v>0</v>
      </c>
      <c r="O66" s="5">
        <f>RANK(Table1341012[[#This Row],[Total2]],Table1341012[Total2])</f>
        <v>1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IF(COUNT(Table1341012[[#This Row],[Class]:[Column4]])&gt;1,MIN(Table1341012[[#This Row],[Class]:[Column2]]),0)</f>
        <v>0</v>
      </c>
      <c r="K6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7" s="2" t="str">
        <f>IF(Table1341012[[#This Row],[Total]]&lt;&gt;"",RANK(Table1341012[[#This Row],[Total]],Table1341012[Total]),"")</f>
        <v/>
      </c>
      <c r="M67" s="5" t="str">
        <f>IF(Table1341012[[#This Row],[Name]]&lt;&gt;"",Table1341012[[#This Row],[Name]],"")</f>
        <v/>
      </c>
      <c r="N67">
        <f>SUM(Table1341012[[#This Row],[Class]:[Column3]])-Table1341012[[#This Row],[Discard]]</f>
        <v>0</v>
      </c>
      <c r="O67" s="5">
        <f>RANK(Table1341012[[#This Row],[Total2]],Table1341012[Total2])</f>
        <v>1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IF(COUNT(Table1341012[[#This Row],[Class]:[Column4]])&gt;1,MIN(Table1341012[[#This Row],[Class]:[Column2]]),0)</f>
        <v>0</v>
      </c>
      <c r="K6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8" s="2" t="str">
        <f>IF(Table1341012[[#This Row],[Total]]&lt;&gt;"",RANK(Table1341012[[#This Row],[Total]],Table1341012[Total]),"")</f>
        <v/>
      </c>
      <c r="M68" s="5" t="str">
        <f>IF(Table1341012[[#This Row],[Name]]&lt;&gt;"",Table1341012[[#This Row],[Name]],"")</f>
        <v/>
      </c>
      <c r="N68">
        <f>SUM(Table1341012[[#This Row],[Class]:[Column3]])-Table1341012[[#This Row],[Discard]]</f>
        <v>0</v>
      </c>
      <c r="O68" s="5">
        <f>RANK(Table1341012[[#This Row],[Total2]],Table1341012[Total2])</f>
        <v>1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IF(COUNT(Table1341012[[#This Row],[Class]:[Column4]])&gt;1,MIN(Table1341012[[#This Row],[Class]:[Column2]]),0)</f>
        <v>0</v>
      </c>
      <c r="K6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69" s="2" t="str">
        <f>IF(Table1341012[[#This Row],[Total]]&lt;&gt;"",RANK(Table1341012[[#This Row],[Total]],Table1341012[Total]),"")</f>
        <v/>
      </c>
      <c r="M69" s="5" t="str">
        <f>IF(Table1341012[[#This Row],[Name]]&lt;&gt;"",Table1341012[[#This Row],[Name]],"")</f>
        <v/>
      </c>
      <c r="N69">
        <f>SUM(Table1341012[[#This Row],[Class]:[Column3]])-Table1341012[[#This Row],[Discard]]</f>
        <v>0</v>
      </c>
      <c r="O69" s="5">
        <f>RANK(Table1341012[[#This Row],[Total2]],Table1341012[Total2])</f>
        <v>1</v>
      </c>
    </row>
    <row r="70" spans="1:15">
      <c r="J70" s="3">
        <f>IF(COUNT(Table1341012[[#This Row],[Class]:[Column4]])&gt;1,MIN(Table1341012[[#This Row],[Class]:[Column2]]),0)</f>
        <v>0</v>
      </c>
      <c r="K7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0" s="2" t="str">
        <f>IF(Table1341012[[#This Row],[Total]]&lt;&gt;"",RANK(Table1341012[[#This Row],[Total]],Table1341012[Total]),"")</f>
        <v/>
      </c>
      <c r="M70" s="5" t="str">
        <f>IF(Table1341012[[#This Row],[Name]]&lt;&gt;"",Table1341012[[#This Row],[Name]],"")</f>
        <v/>
      </c>
      <c r="N70">
        <f>SUM(Table1341012[[#This Row],[Class]:[Column3]])-Table1341012[[#This Row],[Discard]]</f>
        <v>0</v>
      </c>
      <c r="O70" s="5">
        <f>RANK(Table1341012[[#This Row],[Total2]],Table1341012[Total2])</f>
        <v>1</v>
      </c>
    </row>
    <row r="71" spans="1:15">
      <c r="J71" s="3">
        <f>IF(COUNT(Table1341012[[#This Row],[Class]:[Column4]])&gt;1,MIN(Table1341012[[#This Row],[Class]:[Column2]]),0)</f>
        <v>0</v>
      </c>
      <c r="K7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1" s="2" t="str">
        <f>IF(Table1341012[[#This Row],[Total]]&lt;&gt;"",RANK(Table1341012[[#This Row],[Total]],Table1341012[Total]),"")</f>
        <v/>
      </c>
      <c r="M71" s="5" t="str">
        <f>IF(Table1341012[[#This Row],[Name]]&lt;&gt;"",Table1341012[[#This Row],[Name]],"")</f>
        <v/>
      </c>
      <c r="N71">
        <f>SUM(Table1341012[[#This Row],[Class]:[Column3]])-Table1341012[[#This Row],[Discard]]</f>
        <v>0</v>
      </c>
      <c r="O71" s="5">
        <f>RANK(Table1341012[[#This Row],[Total2]],Table1341012[Total2])</f>
        <v>1</v>
      </c>
    </row>
    <row r="72" spans="1:15">
      <c r="J72" s="3">
        <f>IF(COUNT(Table1341012[[#This Row],[Class]:[Column4]])&gt;1,MIN(Table1341012[[#This Row],[Class]:[Column2]]),0)</f>
        <v>0</v>
      </c>
      <c r="K7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2" s="2" t="str">
        <f>IF(Table1341012[[#This Row],[Total]]&lt;&gt;"",RANK(Table1341012[[#This Row],[Total]],Table1341012[Total]),"")</f>
        <v/>
      </c>
      <c r="M72" s="5" t="str">
        <f>IF(Table1341012[[#This Row],[Name]]&lt;&gt;"",Table1341012[[#This Row],[Name]],"")</f>
        <v/>
      </c>
      <c r="N72">
        <f>SUM(Table1341012[[#This Row],[Class]:[Column3]])-Table1341012[[#This Row],[Discard]]</f>
        <v>0</v>
      </c>
      <c r="O72" s="5">
        <f>RANK(Table1341012[[#This Row],[Total2]],Table1341012[Total2])</f>
        <v>1</v>
      </c>
    </row>
    <row r="73" spans="1:15">
      <c r="J73" s="3">
        <f>IF(COUNT(Table1341012[[#This Row],[Class]:[Column4]])&gt;1,MIN(Table1341012[[#This Row],[Class]:[Column2]]),0)</f>
        <v>0</v>
      </c>
      <c r="K7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3" s="2" t="str">
        <f>IF(Table1341012[[#This Row],[Total]]&lt;&gt;"",RANK(Table1341012[[#This Row],[Total]],Table1341012[Total]),"")</f>
        <v/>
      </c>
      <c r="M73" s="5" t="str">
        <f>IF(Table1341012[[#This Row],[Name]]&lt;&gt;"",Table1341012[[#This Row],[Name]],"")</f>
        <v/>
      </c>
      <c r="N73">
        <f>SUM(Table1341012[[#This Row],[Class]:[Column3]])-Table1341012[[#This Row],[Discard]]</f>
        <v>0</v>
      </c>
      <c r="O73" s="5">
        <f>RANK(Table1341012[[#This Row],[Total2]],Table1341012[Total2])</f>
        <v>1</v>
      </c>
    </row>
    <row r="74" spans="1:15">
      <c r="J74" s="3">
        <f>IF(COUNT(Table1341012[[#This Row],[Class]:[Column4]])&gt;1,MIN(Table1341012[[#This Row],[Class]:[Column2]]),0)</f>
        <v>0</v>
      </c>
      <c r="K7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4" s="2" t="str">
        <f>IF(Table1341012[[#This Row],[Total]]&lt;&gt;"",RANK(Table1341012[[#This Row],[Total]],Table1341012[Total]),"")</f>
        <v/>
      </c>
      <c r="M74" s="5" t="str">
        <f>IF(Table1341012[[#This Row],[Name]]&lt;&gt;"",Table1341012[[#This Row],[Name]],"")</f>
        <v/>
      </c>
      <c r="N74">
        <f>SUM(Table1341012[[#This Row],[Class]:[Column3]])-Table1341012[[#This Row],[Discard]]</f>
        <v>0</v>
      </c>
      <c r="O74" s="5">
        <f>RANK(Table1341012[[#This Row],[Total2]],Table1341012[Total2])</f>
        <v>1</v>
      </c>
    </row>
    <row r="75" spans="1:15">
      <c r="J75" s="3">
        <f>IF(COUNT(Table1341012[[#This Row],[Class]:[Column4]])&gt;1,MIN(Table1341012[[#This Row],[Class]:[Column2]]),0)</f>
        <v>0</v>
      </c>
      <c r="K7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5" s="2" t="str">
        <f>IF(Table1341012[[#This Row],[Total]]&lt;&gt;"",RANK(Table1341012[[#This Row],[Total]],Table1341012[Total]),"")</f>
        <v/>
      </c>
      <c r="M75" s="5" t="str">
        <f>IF(Table1341012[[#This Row],[Name]]&lt;&gt;"",Table1341012[[#This Row],[Name]],"")</f>
        <v/>
      </c>
      <c r="N75">
        <f>SUM(Table1341012[[#This Row],[Class]:[Column3]])-Table1341012[[#This Row],[Discard]]</f>
        <v>0</v>
      </c>
      <c r="O75" s="5">
        <f>RANK(Table1341012[[#This Row],[Total2]],Table1341012[Total2])</f>
        <v>1</v>
      </c>
    </row>
    <row r="76" spans="1:15">
      <c r="J76" s="3">
        <f>IF(COUNT(Table1341012[[#This Row],[Class]:[Column4]])&gt;1,MIN(Table1341012[[#This Row],[Class]:[Column2]]),0)</f>
        <v>0</v>
      </c>
      <c r="K7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6" s="2" t="str">
        <f>IF(Table1341012[[#This Row],[Total]]&lt;&gt;"",RANK(Table1341012[[#This Row],[Total]],Table1341012[Total]),"")</f>
        <v/>
      </c>
      <c r="M76" s="5" t="str">
        <f>IF(Table1341012[[#This Row],[Name]]&lt;&gt;"",Table1341012[[#This Row],[Name]],"")</f>
        <v/>
      </c>
      <c r="N76">
        <f>SUM(Table1341012[[#This Row],[Class]:[Column3]])-Table1341012[[#This Row],[Discard]]</f>
        <v>0</v>
      </c>
      <c r="O76" s="5">
        <f>RANK(Table1341012[[#This Row],[Total2]],Table1341012[Total2])</f>
        <v>1</v>
      </c>
    </row>
    <row r="77" spans="1:15">
      <c r="J77" s="3">
        <f>IF(COUNT(Table1341012[[#This Row],[Class]:[Column4]])&gt;1,MIN(Table1341012[[#This Row],[Class]:[Column2]]),0)</f>
        <v>0</v>
      </c>
      <c r="K7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7" s="2" t="str">
        <f>IF(Table1341012[[#This Row],[Total]]&lt;&gt;"",RANK(Table1341012[[#This Row],[Total]],Table1341012[Total]),"")</f>
        <v/>
      </c>
      <c r="M77" s="5" t="str">
        <f>IF(Table1341012[[#This Row],[Name]]&lt;&gt;"",Table1341012[[#This Row],[Name]],"")</f>
        <v/>
      </c>
      <c r="N77">
        <f>SUM(Table1341012[[#This Row],[Class]:[Column3]])-Table1341012[[#This Row],[Discard]]</f>
        <v>0</v>
      </c>
      <c r="O77" s="5">
        <f>RANK(Table1341012[[#This Row],[Total2]],Table1341012[Total2])</f>
        <v>1</v>
      </c>
    </row>
    <row r="78" spans="1:15">
      <c r="J78" s="3">
        <f>IF(COUNT(Table1341012[[#This Row],[Class]:[Column4]])&gt;1,MIN(Table1341012[[#This Row],[Class]:[Column2]]),0)</f>
        <v>0</v>
      </c>
      <c r="K7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8" s="2" t="str">
        <f>IF(Table1341012[[#This Row],[Total]]&lt;&gt;"",RANK(Table1341012[[#This Row],[Total]],Table1341012[Total]),"")</f>
        <v/>
      </c>
      <c r="M78" s="5" t="str">
        <f>IF(Table1341012[[#This Row],[Name]]&lt;&gt;"",Table1341012[[#This Row],[Name]],"")</f>
        <v/>
      </c>
      <c r="N78">
        <f>SUM(Table1341012[[#This Row],[Class]:[Column3]])-Table1341012[[#This Row],[Discard]]</f>
        <v>0</v>
      </c>
      <c r="O78" s="5">
        <f>RANK(Table1341012[[#This Row],[Total2]],Table1341012[Total2])</f>
        <v>1</v>
      </c>
    </row>
    <row r="79" spans="1:15">
      <c r="J79" s="3">
        <f>IF(COUNT(Table1341012[[#This Row],[Class]:[Column4]])&gt;1,MIN(Table1341012[[#This Row],[Class]:[Column2]]),0)</f>
        <v>0</v>
      </c>
      <c r="K7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79" s="2" t="str">
        <f>IF(Table1341012[[#This Row],[Total]]&lt;&gt;"",RANK(Table1341012[[#This Row],[Total]],Table1341012[Total]),"")</f>
        <v/>
      </c>
      <c r="M79" s="5" t="str">
        <f>IF(Table1341012[[#This Row],[Name]]&lt;&gt;"",Table1341012[[#This Row],[Name]],"")</f>
        <v/>
      </c>
      <c r="N79">
        <f>SUM(Table1341012[[#This Row],[Class]:[Column3]])-Table1341012[[#This Row],[Discard]]</f>
        <v>0</v>
      </c>
      <c r="O79" s="5">
        <f>RANK(Table1341012[[#This Row],[Total2]],Table1341012[Total2])</f>
        <v>1</v>
      </c>
    </row>
    <row r="80" spans="1:15">
      <c r="J80" s="3">
        <f>IF(COUNT(Table1341012[[#This Row],[Class]:[Column4]])&gt;1,MIN(Table1341012[[#This Row],[Class]:[Column2]]),0)</f>
        <v>0</v>
      </c>
      <c r="K8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0" s="2" t="str">
        <f>IF(Table1341012[[#This Row],[Total]]&lt;&gt;"",RANK(Table1341012[[#This Row],[Total]],Table1341012[Total]),"")</f>
        <v/>
      </c>
      <c r="M80" s="5" t="str">
        <f>IF(Table1341012[[#This Row],[Name]]&lt;&gt;"",Table1341012[[#This Row],[Name]],"")</f>
        <v/>
      </c>
      <c r="N80">
        <f>SUM(Table1341012[[#This Row],[Class]:[Column3]])-Table1341012[[#This Row],[Discard]]</f>
        <v>0</v>
      </c>
      <c r="O80" s="5">
        <f>RANK(Table1341012[[#This Row],[Total2]],Table1341012[Total2])</f>
        <v>1</v>
      </c>
    </row>
    <row r="81" spans="10:15">
      <c r="J81" s="3">
        <f>IF(COUNT(Table1341012[[#This Row],[Class]:[Column4]])&gt;1,MIN(Table1341012[[#This Row],[Class]:[Column2]]),0)</f>
        <v>0</v>
      </c>
      <c r="K8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1" s="2" t="str">
        <f>IF(Table1341012[[#This Row],[Total]]&lt;&gt;"",RANK(Table1341012[[#This Row],[Total]],Table1341012[Total]),"")</f>
        <v/>
      </c>
      <c r="M81" s="5" t="str">
        <f>IF(Table1341012[[#This Row],[Name]]&lt;&gt;"",Table1341012[[#This Row],[Name]],"")</f>
        <v/>
      </c>
      <c r="N81">
        <f>SUM(Table1341012[[#This Row],[Class]:[Column3]])-Table1341012[[#This Row],[Discard]]</f>
        <v>0</v>
      </c>
      <c r="O81" s="5">
        <f>RANK(Table1341012[[#This Row],[Total2]],Table1341012[Total2])</f>
        <v>1</v>
      </c>
    </row>
    <row r="82" spans="10:15">
      <c r="J82" s="3">
        <f>IF(COUNT(Table1341012[[#This Row],[Class]:[Column4]])&gt;1,MIN(Table1341012[[#This Row],[Class]:[Column2]]),0)</f>
        <v>0</v>
      </c>
      <c r="K8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2" s="2" t="str">
        <f>IF(Table1341012[[#This Row],[Total]]&lt;&gt;"",RANK(Table1341012[[#This Row],[Total]],Table1341012[Total]),"")</f>
        <v/>
      </c>
      <c r="M82" s="5" t="str">
        <f>IF(Table1341012[[#This Row],[Name]]&lt;&gt;"",Table1341012[[#This Row],[Name]],"")</f>
        <v/>
      </c>
      <c r="N82">
        <f>SUM(Table1341012[[#This Row],[Class]:[Column3]])-Table1341012[[#This Row],[Discard]]</f>
        <v>0</v>
      </c>
      <c r="O82" s="5">
        <f>RANK(Table1341012[[#This Row],[Total2]],Table1341012[Total2])</f>
        <v>1</v>
      </c>
    </row>
    <row r="83" spans="10:15">
      <c r="J83" s="3">
        <f>IF(COUNT(Table1341012[[#This Row],[Class]:[Column4]])&gt;1,MIN(Table1341012[[#This Row],[Class]:[Column2]]),0)</f>
        <v>0</v>
      </c>
      <c r="K8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3" s="2" t="str">
        <f>IF(Table1341012[[#This Row],[Total]]&lt;&gt;"",RANK(Table1341012[[#This Row],[Total]],Table1341012[Total]),"")</f>
        <v/>
      </c>
      <c r="M83" s="5" t="str">
        <f>IF(Table1341012[[#This Row],[Name]]&lt;&gt;"",Table1341012[[#This Row],[Name]],"")</f>
        <v/>
      </c>
      <c r="N83">
        <f>SUM(Table1341012[[#This Row],[Class]:[Column3]])-Table1341012[[#This Row],[Discard]]</f>
        <v>0</v>
      </c>
      <c r="O83" s="5">
        <f>RANK(Table1341012[[#This Row],[Total2]],Table1341012[Total2])</f>
        <v>1</v>
      </c>
    </row>
    <row r="84" spans="10:15">
      <c r="J84" s="3">
        <f>IF(COUNT(Table1341012[[#This Row],[Class]:[Column4]])&gt;1,MIN(Table1341012[[#This Row],[Class]:[Column2]]),0)</f>
        <v>0</v>
      </c>
      <c r="K8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4" s="2" t="str">
        <f>IF(Table1341012[[#This Row],[Total]]&lt;&gt;"",RANK(Table1341012[[#This Row],[Total]],Table1341012[Total]),"")</f>
        <v/>
      </c>
      <c r="M84" s="5" t="str">
        <f>IF(Table1341012[[#This Row],[Name]]&lt;&gt;"",Table1341012[[#This Row],[Name]],"")</f>
        <v/>
      </c>
      <c r="N84">
        <f>SUM(Table1341012[[#This Row],[Class]:[Column3]])-Table1341012[[#This Row],[Discard]]</f>
        <v>0</v>
      </c>
      <c r="O84" s="5">
        <f>RANK(Table1341012[[#This Row],[Total2]],Table1341012[Total2])</f>
        <v>1</v>
      </c>
    </row>
    <row r="85" spans="10:15">
      <c r="J85" s="3">
        <f>IF(COUNT(Table1341012[[#This Row],[Class]:[Column4]])&gt;1,MIN(Table1341012[[#This Row],[Class]:[Column2]]),0)</f>
        <v>0</v>
      </c>
      <c r="K8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5" s="2" t="str">
        <f>IF(Table1341012[[#This Row],[Total]]&lt;&gt;"",RANK(Table1341012[[#This Row],[Total]],Table1341012[Total]),"")</f>
        <v/>
      </c>
      <c r="M85" s="5" t="str">
        <f>IF(Table1341012[[#This Row],[Name]]&lt;&gt;"",Table1341012[[#This Row],[Name]],"")</f>
        <v/>
      </c>
      <c r="N85">
        <f>SUM(Table1341012[[#This Row],[Class]:[Column3]])-Table1341012[[#This Row],[Discard]]</f>
        <v>0</v>
      </c>
      <c r="O85" s="5">
        <f>RANK(Table1341012[[#This Row],[Total2]],Table1341012[Total2])</f>
        <v>1</v>
      </c>
    </row>
    <row r="86" spans="10:15">
      <c r="J86" s="3">
        <f>IF(COUNT(Table1341012[[#This Row],[Class]:[Column4]])&gt;1,MIN(Table1341012[[#This Row],[Class]:[Column2]]),0)</f>
        <v>0</v>
      </c>
      <c r="K8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6" s="2" t="str">
        <f>IF(Table1341012[[#This Row],[Total]]&lt;&gt;"",RANK(Table1341012[[#This Row],[Total]],Table1341012[Total]),"")</f>
        <v/>
      </c>
      <c r="M86" s="5" t="str">
        <f>IF(Table1341012[[#This Row],[Name]]&lt;&gt;"",Table1341012[[#This Row],[Name]],"")</f>
        <v/>
      </c>
      <c r="N86">
        <f>SUM(Table1341012[[#This Row],[Class]:[Column3]])-Table1341012[[#This Row],[Discard]]</f>
        <v>0</v>
      </c>
      <c r="O86" s="5">
        <f>RANK(Table1341012[[#This Row],[Total2]],Table1341012[Total2])</f>
        <v>1</v>
      </c>
    </row>
    <row r="87" spans="10:15">
      <c r="J87" s="3">
        <f>IF(COUNT(Table1341012[[#This Row],[Class]:[Column4]])&gt;1,MIN(Table1341012[[#This Row],[Class]:[Column2]]),0)</f>
        <v>0</v>
      </c>
      <c r="K8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7" s="2" t="str">
        <f>IF(Table1341012[[#This Row],[Total]]&lt;&gt;"",RANK(Table1341012[[#This Row],[Total]],Table1341012[Total]),"")</f>
        <v/>
      </c>
      <c r="M87" s="5" t="str">
        <f>IF(Table1341012[[#This Row],[Name]]&lt;&gt;"",Table1341012[[#This Row],[Name]],"")</f>
        <v/>
      </c>
      <c r="N87">
        <f>SUM(Table1341012[[#This Row],[Class]:[Column3]])-Table1341012[[#This Row],[Discard]]</f>
        <v>0</v>
      </c>
      <c r="O87" s="5">
        <f>RANK(Table1341012[[#This Row],[Total2]],Table1341012[Total2])</f>
        <v>1</v>
      </c>
    </row>
    <row r="88" spans="10:15">
      <c r="J88" s="3">
        <f>IF(COUNT(Table1341012[[#This Row],[Class]:[Column4]])&gt;1,MIN(Table1341012[[#This Row],[Class]:[Column2]]),0)</f>
        <v>0</v>
      </c>
      <c r="K8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8" s="2" t="str">
        <f>IF(Table1341012[[#This Row],[Total]]&lt;&gt;"",RANK(Table1341012[[#This Row],[Total]],Table1341012[Total]),"")</f>
        <v/>
      </c>
      <c r="M88" s="5" t="str">
        <f>IF(Table1341012[[#This Row],[Name]]&lt;&gt;"",Table1341012[[#This Row],[Name]],"")</f>
        <v/>
      </c>
      <c r="N88">
        <f>SUM(Table1341012[[#This Row],[Class]:[Column3]])-Table1341012[[#This Row],[Discard]]</f>
        <v>0</v>
      </c>
      <c r="O88" s="5">
        <f>RANK(Table1341012[[#This Row],[Total2]],Table1341012[Total2])</f>
        <v>1</v>
      </c>
    </row>
    <row r="89" spans="10:15">
      <c r="J89" s="3">
        <f>IF(COUNT(Table1341012[[#This Row],[Class]:[Column4]])&gt;1,MIN(Table1341012[[#This Row],[Class]:[Column2]]),0)</f>
        <v>0</v>
      </c>
      <c r="K8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89" s="2" t="str">
        <f>IF(Table1341012[[#This Row],[Total]]&lt;&gt;"",RANK(Table1341012[[#This Row],[Total]],Table1341012[Total]),"")</f>
        <v/>
      </c>
      <c r="M89" s="5" t="str">
        <f>IF(Table1341012[[#This Row],[Name]]&lt;&gt;"",Table1341012[[#This Row],[Name]],"")</f>
        <v/>
      </c>
      <c r="N89">
        <f>SUM(Table1341012[[#This Row],[Class]:[Column3]])-Table1341012[[#This Row],[Discard]]</f>
        <v>0</v>
      </c>
      <c r="O89" s="5">
        <f>RANK(Table1341012[[#This Row],[Total2]],Table1341012[Total2])</f>
        <v>1</v>
      </c>
    </row>
    <row r="90" spans="10:15">
      <c r="J90" s="3">
        <f>IF(COUNT(Table1341012[[#This Row],[Class]:[Column4]])&gt;1,MIN(Table1341012[[#This Row],[Class]:[Column2]]),0)</f>
        <v>0</v>
      </c>
      <c r="K9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0" s="2" t="str">
        <f>IF(Table1341012[[#This Row],[Total]]&lt;&gt;"",RANK(Table1341012[[#This Row],[Total]],Table1341012[Total]),"")</f>
        <v/>
      </c>
      <c r="M90" s="5" t="str">
        <f>IF(Table1341012[[#This Row],[Name]]&lt;&gt;"",Table1341012[[#This Row],[Name]],"")</f>
        <v/>
      </c>
      <c r="N90">
        <f>SUM(Table1341012[[#This Row],[Class]:[Column3]])-Table1341012[[#This Row],[Discard]]</f>
        <v>0</v>
      </c>
      <c r="O90" s="5">
        <f>RANK(Table1341012[[#This Row],[Total2]],Table1341012[Total2])</f>
        <v>1</v>
      </c>
    </row>
    <row r="91" spans="10:15">
      <c r="J91" s="3">
        <f>IF(COUNT(Table1341012[[#This Row],[Class]:[Column4]])&gt;1,MIN(Table1341012[[#This Row],[Class]:[Column2]]),0)</f>
        <v>0</v>
      </c>
      <c r="K9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1" s="2" t="str">
        <f>IF(Table1341012[[#This Row],[Total]]&lt;&gt;"",RANK(Table1341012[[#This Row],[Total]],Table1341012[Total]),"")</f>
        <v/>
      </c>
      <c r="M91" s="5" t="str">
        <f>IF(Table1341012[[#This Row],[Name]]&lt;&gt;"",Table1341012[[#This Row],[Name]],"")</f>
        <v/>
      </c>
      <c r="N91">
        <f>SUM(Table1341012[[#This Row],[Class]:[Column3]])-Table1341012[[#This Row],[Discard]]</f>
        <v>0</v>
      </c>
      <c r="O91" s="5">
        <f>RANK(Table1341012[[#This Row],[Total2]],Table1341012[Total2])</f>
        <v>1</v>
      </c>
    </row>
    <row r="92" spans="10:15">
      <c r="J92" s="3">
        <f>IF(COUNT(Table1341012[[#This Row],[Class]:[Column4]])&gt;1,MIN(Table1341012[[#This Row],[Class]:[Column2]]),0)</f>
        <v>0</v>
      </c>
      <c r="K9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2" s="2" t="str">
        <f>IF(Table1341012[[#This Row],[Total]]&lt;&gt;"",RANK(Table1341012[[#This Row],[Total]],Table1341012[Total]),"")</f>
        <v/>
      </c>
      <c r="M92" s="5" t="str">
        <f>IF(Table1341012[[#This Row],[Name]]&lt;&gt;"",Table1341012[[#This Row],[Name]],"")</f>
        <v/>
      </c>
      <c r="N92">
        <f>SUM(Table1341012[[#This Row],[Class]:[Column3]])-Table1341012[[#This Row],[Discard]]</f>
        <v>0</v>
      </c>
      <c r="O92" s="5">
        <f>RANK(Table1341012[[#This Row],[Total2]],Table1341012[Total2])</f>
        <v>1</v>
      </c>
    </row>
    <row r="93" spans="10:15">
      <c r="J93" s="3">
        <f>IF(COUNT(Table1341012[[#This Row],[Class]:[Column4]])&gt;1,MIN(Table1341012[[#This Row],[Class]:[Column2]]),0)</f>
        <v>0</v>
      </c>
      <c r="K9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3" s="2" t="str">
        <f>IF(Table1341012[[#This Row],[Total]]&lt;&gt;"",RANK(Table1341012[[#This Row],[Total]],Table1341012[Total]),"")</f>
        <v/>
      </c>
      <c r="M93" s="5" t="str">
        <f>IF(Table1341012[[#This Row],[Name]]&lt;&gt;"",Table1341012[[#This Row],[Name]],"")</f>
        <v/>
      </c>
      <c r="N93">
        <f>SUM(Table1341012[[#This Row],[Class]:[Column3]])-Table1341012[[#This Row],[Discard]]</f>
        <v>0</v>
      </c>
      <c r="O93" s="5">
        <f>RANK(Table1341012[[#This Row],[Total2]],Table1341012[Total2])</f>
        <v>1</v>
      </c>
    </row>
    <row r="94" spans="10:15">
      <c r="J94" s="3">
        <f>IF(COUNT(Table1341012[[#This Row],[Class]:[Column4]])&gt;1,MIN(Table1341012[[#This Row],[Class]:[Column2]]),0)</f>
        <v>0</v>
      </c>
      <c r="K9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4" s="2" t="str">
        <f>IF(Table1341012[[#This Row],[Total]]&lt;&gt;"",RANK(Table1341012[[#This Row],[Total]],Table1341012[Total]),"")</f>
        <v/>
      </c>
      <c r="M94" s="5" t="str">
        <f>IF(Table1341012[[#This Row],[Name]]&lt;&gt;"",Table1341012[[#This Row],[Name]],"")</f>
        <v/>
      </c>
      <c r="N94">
        <f>SUM(Table1341012[[#This Row],[Class]:[Column3]])-Table1341012[[#This Row],[Discard]]</f>
        <v>0</v>
      </c>
      <c r="O94" s="5">
        <f>RANK(Table1341012[[#This Row],[Total2]],Table1341012[Total2])</f>
        <v>1</v>
      </c>
    </row>
    <row r="95" spans="10:15">
      <c r="J95" s="3">
        <f>IF(COUNT(Table1341012[[#This Row],[Class]:[Column4]])&gt;1,MIN(Table1341012[[#This Row],[Class]:[Column2]]),0)</f>
        <v>0</v>
      </c>
      <c r="K9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5" s="2" t="str">
        <f>IF(Table1341012[[#This Row],[Total]]&lt;&gt;"",RANK(Table1341012[[#This Row],[Total]],Table1341012[Total]),"")</f>
        <v/>
      </c>
      <c r="M95" s="5" t="str">
        <f>IF(Table1341012[[#This Row],[Name]]&lt;&gt;"",Table1341012[[#This Row],[Name]],"")</f>
        <v/>
      </c>
      <c r="N95">
        <f>SUM(Table1341012[[#This Row],[Class]:[Column3]])-Table1341012[[#This Row],[Discard]]</f>
        <v>0</v>
      </c>
      <c r="O95" s="5">
        <f>RANK(Table1341012[[#This Row],[Total2]],Table1341012[Total2])</f>
        <v>1</v>
      </c>
    </row>
    <row r="96" spans="10:15">
      <c r="J96" s="3">
        <f>IF(COUNT(Table1341012[[#This Row],[Class]:[Column4]])&gt;1,MIN(Table1341012[[#This Row],[Class]:[Column2]]),0)</f>
        <v>0</v>
      </c>
      <c r="K9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6" s="2" t="str">
        <f>IF(Table1341012[[#This Row],[Total]]&lt;&gt;"",RANK(Table1341012[[#This Row],[Total]],Table1341012[Total]),"")</f>
        <v/>
      </c>
      <c r="M96" s="5" t="str">
        <f>IF(Table1341012[[#This Row],[Name]]&lt;&gt;"",Table1341012[[#This Row],[Name]],"")</f>
        <v/>
      </c>
      <c r="N96">
        <f>SUM(Table1341012[[#This Row],[Class]:[Column3]])-Table1341012[[#This Row],[Discard]]</f>
        <v>0</v>
      </c>
      <c r="O96" s="5">
        <f>RANK(Table1341012[[#This Row],[Total2]],Table1341012[Total2])</f>
        <v>1</v>
      </c>
    </row>
    <row r="97" spans="10:15">
      <c r="J97" s="3">
        <f>IF(COUNT(Table1341012[[#This Row],[Class]:[Column4]])&gt;1,MIN(Table1341012[[#This Row],[Class]:[Column2]]),0)</f>
        <v>0</v>
      </c>
      <c r="K9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7" s="2" t="str">
        <f>IF(Table1341012[[#This Row],[Total]]&lt;&gt;"",RANK(Table1341012[[#This Row],[Total]],Table1341012[Total]),"")</f>
        <v/>
      </c>
      <c r="M97" s="5" t="str">
        <f>IF(Table1341012[[#This Row],[Name]]&lt;&gt;"",Table1341012[[#This Row],[Name]],"")</f>
        <v/>
      </c>
      <c r="N97">
        <f>SUM(Table1341012[[#This Row],[Class]:[Column3]])-Table1341012[[#This Row],[Discard]]</f>
        <v>0</v>
      </c>
      <c r="O97" s="5">
        <f>RANK(Table1341012[[#This Row],[Total2]],Table1341012[Total2])</f>
        <v>1</v>
      </c>
    </row>
    <row r="98" spans="10:15">
      <c r="J98" s="3">
        <f>IF(COUNT(Table1341012[[#This Row],[Class]:[Column4]])&gt;1,MIN(Table1341012[[#This Row],[Class]:[Column2]]),0)</f>
        <v>0</v>
      </c>
      <c r="K9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8" s="2" t="str">
        <f>IF(Table1341012[[#This Row],[Total]]&lt;&gt;"",RANK(Table1341012[[#This Row],[Total]],Table1341012[Total]),"")</f>
        <v/>
      </c>
      <c r="M98" s="5" t="str">
        <f>IF(Table1341012[[#This Row],[Name]]&lt;&gt;"",Table1341012[[#This Row],[Name]],"")</f>
        <v/>
      </c>
      <c r="N98">
        <f>SUM(Table1341012[[#This Row],[Class]:[Column3]])-Table1341012[[#This Row],[Discard]]</f>
        <v>0</v>
      </c>
      <c r="O98" s="5">
        <f>RANK(Table1341012[[#This Row],[Total2]],Table1341012[Total2])</f>
        <v>1</v>
      </c>
    </row>
    <row r="99" spans="10:15">
      <c r="J99" s="3">
        <f>IF(COUNT(Table1341012[[#This Row],[Class]:[Column4]])&gt;1,MIN(Table1341012[[#This Row],[Class]:[Column2]]),0)</f>
        <v>0</v>
      </c>
      <c r="K9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99" s="2" t="str">
        <f>IF(Table1341012[[#This Row],[Total]]&lt;&gt;"",RANK(Table1341012[[#This Row],[Total]],Table1341012[Total]),"")</f>
        <v/>
      </c>
      <c r="M99" s="5" t="str">
        <f>IF(Table1341012[[#This Row],[Name]]&lt;&gt;"",Table1341012[[#This Row],[Name]],"")</f>
        <v/>
      </c>
      <c r="N99">
        <f>SUM(Table1341012[[#This Row],[Class]:[Column3]])-Table1341012[[#This Row],[Discard]]</f>
        <v>0</v>
      </c>
      <c r="O99" s="5">
        <f>RANK(Table1341012[[#This Row],[Total2]],Table1341012[Total2])</f>
        <v>1</v>
      </c>
    </row>
    <row r="100" spans="10:15">
      <c r="J100" s="3">
        <f>IF(COUNT(Table1341012[[#This Row],[Class]:[Column4]])&gt;1,MIN(Table1341012[[#This Row],[Class]:[Column2]]),0)</f>
        <v>0</v>
      </c>
      <c r="K10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0" s="2" t="str">
        <f>IF(Table1341012[[#This Row],[Total]]&lt;&gt;"",RANK(Table1341012[[#This Row],[Total]],Table1341012[Total]),"")</f>
        <v/>
      </c>
      <c r="M100" s="5" t="str">
        <f>IF(Table1341012[[#This Row],[Name]]&lt;&gt;"",Table1341012[[#This Row],[Name]],"")</f>
        <v/>
      </c>
      <c r="N100">
        <f>SUM(Table1341012[[#This Row],[Class]:[Column3]])-Table1341012[[#This Row],[Discard]]</f>
        <v>0</v>
      </c>
      <c r="O100" s="5">
        <f>RANK(Table1341012[[#This Row],[Total2]],Table1341012[Total2])</f>
        <v>1</v>
      </c>
    </row>
    <row r="101" spans="10:15">
      <c r="J101" s="3">
        <f>IF(COUNT(Table1341012[[#This Row],[Class]:[Column4]])&gt;1,MIN(Table1341012[[#This Row],[Class]:[Column2]]),0)</f>
        <v>0</v>
      </c>
      <c r="K10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1" s="2" t="str">
        <f>IF(Table1341012[[#This Row],[Total]]&lt;&gt;"",RANK(Table1341012[[#This Row],[Total]],Table1341012[Total]),"")</f>
        <v/>
      </c>
      <c r="M101" s="5" t="str">
        <f>IF(Table1341012[[#This Row],[Name]]&lt;&gt;"",Table1341012[[#This Row],[Name]],"")</f>
        <v/>
      </c>
      <c r="N101">
        <f>SUM(Table1341012[[#This Row],[Class]:[Column3]])-Table1341012[[#This Row],[Discard]]</f>
        <v>0</v>
      </c>
      <c r="O101" s="5">
        <f>RANK(Table1341012[[#This Row],[Total2]],Table1341012[Total2])</f>
        <v>1</v>
      </c>
    </row>
    <row r="102" spans="10:15">
      <c r="J102" s="3">
        <f>IF(COUNT(Table1341012[[#This Row],[Class]:[Column4]])&gt;1,MIN(Table1341012[[#This Row],[Class]:[Column2]]),0)</f>
        <v>0</v>
      </c>
      <c r="K10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2" s="2" t="str">
        <f>IF(Table1341012[[#This Row],[Total]]&lt;&gt;"",RANK(Table1341012[[#This Row],[Total]],Table1341012[Total]),"")</f>
        <v/>
      </c>
      <c r="M102" s="5" t="str">
        <f>IF(Table1341012[[#This Row],[Name]]&lt;&gt;"",Table1341012[[#This Row],[Name]],"")</f>
        <v/>
      </c>
      <c r="N102">
        <f>SUM(Table1341012[[#This Row],[Class]:[Column3]])-Table1341012[[#This Row],[Discard]]</f>
        <v>0</v>
      </c>
      <c r="O102" s="5">
        <f>RANK(Table1341012[[#This Row],[Total2]],Table1341012[Total2])</f>
        <v>1</v>
      </c>
    </row>
    <row r="103" spans="10:15">
      <c r="J103" s="3">
        <f>IF(COUNT(Table1341012[[#This Row],[Class]:[Column4]])&gt;1,MIN(Table1341012[[#This Row],[Class]:[Column2]]),0)</f>
        <v>0</v>
      </c>
      <c r="K10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3" s="2" t="str">
        <f>IF(Table1341012[[#This Row],[Total]]&lt;&gt;"",RANK(Table1341012[[#This Row],[Total]],Table1341012[Total]),"")</f>
        <v/>
      </c>
      <c r="M103" s="5" t="str">
        <f>IF(Table1341012[[#This Row],[Name]]&lt;&gt;"",Table1341012[[#This Row],[Name]],"")</f>
        <v/>
      </c>
      <c r="N103">
        <f>SUM(Table1341012[[#This Row],[Class]:[Column3]])-Table1341012[[#This Row],[Discard]]</f>
        <v>0</v>
      </c>
      <c r="O103" s="5">
        <f>RANK(Table1341012[[#This Row],[Total2]],Table1341012[Total2])</f>
        <v>1</v>
      </c>
    </row>
    <row r="104" spans="10:15">
      <c r="J104" s="3">
        <f>IF(COUNT(Table1341012[[#This Row],[Class]:[Column4]])&gt;1,MIN(Table1341012[[#This Row],[Class]:[Column2]]),0)</f>
        <v>0</v>
      </c>
      <c r="K10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4" s="2" t="str">
        <f>IF(Table1341012[[#This Row],[Total]]&lt;&gt;"",RANK(Table1341012[[#This Row],[Total]],Table1341012[Total]),"")</f>
        <v/>
      </c>
      <c r="M104" s="5" t="str">
        <f>IF(Table1341012[[#This Row],[Name]]&lt;&gt;"",Table1341012[[#This Row],[Name]],"")</f>
        <v/>
      </c>
      <c r="N104">
        <f>SUM(Table1341012[[#This Row],[Class]:[Column3]])-Table1341012[[#This Row],[Discard]]</f>
        <v>0</v>
      </c>
      <c r="O104" s="5">
        <f>RANK(Table1341012[[#This Row],[Total2]],Table1341012[Total2])</f>
        <v>1</v>
      </c>
    </row>
    <row r="105" spans="10:15">
      <c r="J105" s="3">
        <f>IF(COUNT(Table1341012[[#This Row],[Class]:[Column4]])&gt;1,MIN(Table1341012[[#This Row],[Class]:[Column2]]),0)</f>
        <v>0</v>
      </c>
      <c r="K10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5" s="2" t="str">
        <f>IF(Table1341012[[#This Row],[Total]]&lt;&gt;"",RANK(Table1341012[[#This Row],[Total]],Table1341012[Total]),"")</f>
        <v/>
      </c>
      <c r="M105" s="5" t="str">
        <f>IF(Table1341012[[#This Row],[Name]]&lt;&gt;"",Table1341012[[#This Row],[Name]],"")</f>
        <v/>
      </c>
      <c r="N105">
        <f>SUM(Table1341012[[#This Row],[Class]:[Column3]])-Table1341012[[#This Row],[Discard]]</f>
        <v>0</v>
      </c>
      <c r="O105" s="5">
        <f>RANK(Table1341012[[#This Row],[Total2]],Table1341012[Total2])</f>
        <v>1</v>
      </c>
    </row>
    <row r="106" spans="10:15">
      <c r="J106" s="3">
        <f>IF(COUNT(Table1341012[[#This Row],[Class]:[Column4]])&gt;1,MIN(Table1341012[[#This Row],[Class]:[Column2]]),0)</f>
        <v>0</v>
      </c>
      <c r="K10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6" s="2" t="str">
        <f>IF(Table1341012[[#This Row],[Total]]&lt;&gt;"",RANK(Table1341012[[#This Row],[Total]],Table1341012[Total]),"")</f>
        <v/>
      </c>
      <c r="M106" s="5" t="str">
        <f>IF(Table1341012[[#This Row],[Name]]&lt;&gt;"",Table1341012[[#This Row],[Name]],"")</f>
        <v/>
      </c>
      <c r="N106">
        <f>SUM(Table1341012[[#This Row],[Class]:[Column3]])-Table1341012[[#This Row],[Discard]]</f>
        <v>0</v>
      </c>
      <c r="O106" s="5">
        <f>RANK(Table1341012[[#This Row],[Total2]],Table1341012[Total2])</f>
        <v>1</v>
      </c>
    </row>
    <row r="107" spans="10:15">
      <c r="J107" s="3">
        <f>IF(COUNT(Table1341012[[#This Row],[Class]:[Column4]])&gt;1,MIN(Table1341012[[#This Row],[Class]:[Column2]]),0)</f>
        <v>0</v>
      </c>
      <c r="K10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7" s="2" t="str">
        <f>IF(Table1341012[[#This Row],[Total]]&lt;&gt;"",RANK(Table1341012[[#This Row],[Total]],Table1341012[Total]),"")</f>
        <v/>
      </c>
      <c r="M107" s="5" t="str">
        <f>IF(Table1341012[[#This Row],[Name]]&lt;&gt;"",Table1341012[[#This Row],[Name]],"")</f>
        <v/>
      </c>
      <c r="N107">
        <f>SUM(Table1341012[[#This Row],[Class]:[Column3]])-Table1341012[[#This Row],[Discard]]</f>
        <v>0</v>
      </c>
      <c r="O107" s="5">
        <f>RANK(Table1341012[[#This Row],[Total2]],Table1341012[Total2])</f>
        <v>1</v>
      </c>
    </row>
    <row r="108" spans="10:15">
      <c r="J108" s="3">
        <f>IF(COUNT(Table1341012[[#This Row],[Class]:[Column4]])&gt;1,MIN(Table1341012[[#This Row],[Class]:[Column2]]),0)</f>
        <v>0</v>
      </c>
      <c r="K10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8" s="2" t="str">
        <f>IF(Table1341012[[#This Row],[Total]]&lt;&gt;"",RANK(Table1341012[[#This Row],[Total]],Table1341012[Total]),"")</f>
        <v/>
      </c>
      <c r="M108" s="5" t="str">
        <f>IF(Table1341012[[#This Row],[Name]]&lt;&gt;"",Table1341012[[#This Row],[Name]],"")</f>
        <v/>
      </c>
      <c r="N108">
        <f>SUM(Table1341012[[#This Row],[Class]:[Column3]])-Table1341012[[#This Row],[Discard]]</f>
        <v>0</v>
      </c>
      <c r="O108" s="5">
        <f>RANK(Table1341012[[#This Row],[Total2]],Table1341012[Total2])</f>
        <v>1</v>
      </c>
    </row>
    <row r="109" spans="10:15">
      <c r="J109" s="3">
        <f>IF(COUNT(Table1341012[[#This Row],[Class]:[Column4]])&gt;1,MIN(Table1341012[[#This Row],[Class]:[Column2]]),0)</f>
        <v>0</v>
      </c>
      <c r="K10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09" s="2" t="str">
        <f>IF(Table1341012[[#This Row],[Total]]&lt;&gt;"",RANK(Table1341012[[#This Row],[Total]],Table1341012[Total]),"")</f>
        <v/>
      </c>
      <c r="M109" s="5" t="str">
        <f>IF(Table1341012[[#This Row],[Name]]&lt;&gt;"",Table1341012[[#This Row],[Name]],"")</f>
        <v/>
      </c>
      <c r="N109">
        <f>SUM(Table1341012[[#This Row],[Class]:[Column3]])-Table1341012[[#This Row],[Discard]]</f>
        <v>0</v>
      </c>
      <c r="O109" s="5">
        <f>RANK(Table1341012[[#This Row],[Total2]],Table1341012[Total2])</f>
        <v>1</v>
      </c>
    </row>
    <row r="110" spans="10:15">
      <c r="J110" s="3">
        <f>IF(COUNT(Table1341012[[#This Row],[Class]:[Column4]])&gt;1,MIN(Table1341012[[#This Row],[Class]:[Column2]]),0)</f>
        <v>0</v>
      </c>
      <c r="K11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0" s="2" t="str">
        <f>IF(Table1341012[[#This Row],[Total]]&lt;&gt;"",RANK(Table1341012[[#This Row],[Total]],Table1341012[Total]),"")</f>
        <v/>
      </c>
      <c r="M110" s="5" t="str">
        <f>IF(Table1341012[[#This Row],[Name]]&lt;&gt;"",Table1341012[[#This Row],[Name]],"")</f>
        <v/>
      </c>
      <c r="N110">
        <f>SUM(Table1341012[[#This Row],[Class]:[Column3]])-Table1341012[[#This Row],[Discard]]</f>
        <v>0</v>
      </c>
      <c r="O110" s="5">
        <f>RANK(Table1341012[[#This Row],[Total2]],Table1341012[Total2])</f>
        <v>1</v>
      </c>
    </row>
    <row r="111" spans="10:15">
      <c r="J111" s="3">
        <f>IF(COUNT(Table1341012[[#This Row],[Class]:[Column4]])&gt;1,MIN(Table1341012[[#This Row],[Class]:[Column2]]),0)</f>
        <v>0</v>
      </c>
      <c r="K11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1" s="2" t="str">
        <f>IF(Table1341012[[#This Row],[Total]]&lt;&gt;"",RANK(Table1341012[[#This Row],[Total]],Table1341012[Total]),"")</f>
        <v/>
      </c>
      <c r="M111" s="5" t="str">
        <f>IF(Table1341012[[#This Row],[Name]]&lt;&gt;"",Table1341012[[#This Row],[Name]],"")</f>
        <v/>
      </c>
      <c r="N111">
        <f>SUM(Table1341012[[#This Row],[Class]:[Column3]])-Table1341012[[#This Row],[Discard]]</f>
        <v>0</v>
      </c>
      <c r="O111" s="5">
        <f>RANK(Table1341012[[#This Row],[Total2]],Table1341012[Total2])</f>
        <v>1</v>
      </c>
    </row>
    <row r="112" spans="10:15">
      <c r="J112" s="3">
        <f>IF(COUNT(Table1341012[[#This Row],[Class]:[Column4]])&gt;1,MIN(Table1341012[[#This Row],[Class]:[Column2]]),0)</f>
        <v>0</v>
      </c>
      <c r="K11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2" s="2" t="str">
        <f>IF(Table1341012[[#This Row],[Total]]&lt;&gt;"",RANK(Table1341012[[#This Row],[Total]],Table1341012[Total]),"")</f>
        <v/>
      </c>
      <c r="M112" s="5" t="str">
        <f>IF(Table1341012[[#This Row],[Name]]&lt;&gt;"",Table1341012[[#This Row],[Name]],"")</f>
        <v/>
      </c>
      <c r="N112">
        <f>SUM(Table1341012[[#This Row],[Class]:[Column3]])-Table1341012[[#This Row],[Discard]]</f>
        <v>0</v>
      </c>
      <c r="O112" s="5">
        <f>RANK(Table1341012[[#This Row],[Total2]],Table1341012[Total2])</f>
        <v>1</v>
      </c>
    </row>
    <row r="113" spans="10:15">
      <c r="J113" s="3">
        <f>IF(COUNT(Table1341012[[#This Row],[Class]:[Column4]])&gt;1,MIN(Table1341012[[#This Row],[Class]:[Column2]]),0)</f>
        <v>0</v>
      </c>
      <c r="K11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3" s="2" t="str">
        <f>IF(Table1341012[[#This Row],[Total]]&lt;&gt;"",RANK(Table1341012[[#This Row],[Total]],Table1341012[Total]),"")</f>
        <v/>
      </c>
      <c r="M113" s="5" t="str">
        <f>IF(Table1341012[[#This Row],[Name]]&lt;&gt;"",Table1341012[[#This Row],[Name]],"")</f>
        <v/>
      </c>
      <c r="N113">
        <f>SUM(Table1341012[[#This Row],[Class]:[Column3]])-Table1341012[[#This Row],[Discard]]</f>
        <v>0</v>
      </c>
      <c r="O113" s="5">
        <f>RANK(Table1341012[[#This Row],[Total2]],Table1341012[Total2])</f>
        <v>1</v>
      </c>
    </row>
    <row r="114" spans="10:15">
      <c r="J114" s="3">
        <f>IF(COUNT(Table1341012[[#This Row],[Class]:[Column4]])&gt;1,MIN(Table1341012[[#This Row],[Class]:[Column2]]),0)</f>
        <v>0</v>
      </c>
      <c r="K11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4" s="2" t="str">
        <f>IF(Table1341012[[#This Row],[Total]]&lt;&gt;"",RANK(Table1341012[[#This Row],[Total]],Table1341012[Total]),"")</f>
        <v/>
      </c>
      <c r="M114" s="5" t="str">
        <f>IF(Table1341012[[#This Row],[Name]]&lt;&gt;"",Table1341012[[#This Row],[Name]],"")</f>
        <v/>
      </c>
      <c r="N114">
        <f>SUM(Table1341012[[#This Row],[Class]:[Column3]])-Table1341012[[#This Row],[Discard]]</f>
        <v>0</v>
      </c>
      <c r="O114" s="5">
        <f>RANK(Table1341012[[#This Row],[Total2]],Table1341012[Total2])</f>
        <v>1</v>
      </c>
    </row>
    <row r="115" spans="10:15">
      <c r="J115" s="3">
        <f>IF(COUNT(Table1341012[[#This Row],[Class]:[Column4]])&gt;1,MIN(Table1341012[[#This Row],[Class]:[Column2]]),0)</f>
        <v>0</v>
      </c>
      <c r="K11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5" s="2" t="str">
        <f>IF(Table1341012[[#This Row],[Total]]&lt;&gt;"",RANK(Table1341012[[#This Row],[Total]],Table1341012[Total]),"")</f>
        <v/>
      </c>
      <c r="M115" s="5" t="str">
        <f>IF(Table1341012[[#This Row],[Name]]&lt;&gt;"",Table1341012[[#This Row],[Name]],"")</f>
        <v/>
      </c>
      <c r="N115">
        <f>SUM(Table1341012[[#This Row],[Class]:[Column3]])-Table1341012[[#This Row],[Discard]]</f>
        <v>0</v>
      </c>
      <c r="O115" s="5">
        <f>RANK(Table1341012[[#This Row],[Total2]],Table1341012[Total2])</f>
        <v>1</v>
      </c>
    </row>
    <row r="116" spans="10:15">
      <c r="J116" s="3">
        <f>IF(COUNT(Table1341012[[#This Row],[Class]:[Column4]])&gt;1,MIN(Table1341012[[#This Row],[Class]:[Column2]]),0)</f>
        <v>0</v>
      </c>
      <c r="K11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6" s="2" t="str">
        <f>IF(Table1341012[[#This Row],[Total]]&lt;&gt;"",RANK(Table1341012[[#This Row],[Total]],Table1341012[Total]),"")</f>
        <v/>
      </c>
      <c r="M116" s="5" t="str">
        <f>IF(Table1341012[[#This Row],[Name]]&lt;&gt;"",Table1341012[[#This Row],[Name]],"")</f>
        <v/>
      </c>
      <c r="N116">
        <f>SUM(Table1341012[[#This Row],[Class]:[Column3]])-Table1341012[[#This Row],[Discard]]</f>
        <v>0</v>
      </c>
      <c r="O116" s="5">
        <f>RANK(Table1341012[[#This Row],[Total2]],Table1341012[Total2])</f>
        <v>1</v>
      </c>
    </row>
    <row r="117" spans="10:15">
      <c r="J117" s="3">
        <f>IF(COUNT(Table1341012[[#This Row],[Class]:[Column4]])&gt;1,MIN(Table1341012[[#This Row],[Class]:[Column2]]),0)</f>
        <v>0</v>
      </c>
      <c r="K11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7" s="2" t="str">
        <f>IF(Table1341012[[#This Row],[Total]]&lt;&gt;"",RANK(Table1341012[[#This Row],[Total]],Table1341012[Total]),"")</f>
        <v/>
      </c>
      <c r="M117" s="5" t="str">
        <f>IF(Table1341012[[#This Row],[Name]]&lt;&gt;"",Table1341012[[#This Row],[Name]],"")</f>
        <v/>
      </c>
      <c r="N117">
        <f>SUM(Table1341012[[#This Row],[Class]:[Column3]])-Table1341012[[#This Row],[Discard]]</f>
        <v>0</v>
      </c>
      <c r="O117" s="5">
        <f>RANK(Table1341012[[#This Row],[Total2]],Table1341012[Total2])</f>
        <v>1</v>
      </c>
    </row>
    <row r="118" spans="10:15">
      <c r="J118" s="3">
        <f>IF(COUNT(Table1341012[[#This Row],[Class]:[Column4]])&gt;1,MIN(Table1341012[[#This Row],[Class]:[Column2]]),0)</f>
        <v>0</v>
      </c>
      <c r="K11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8" s="2" t="str">
        <f>IF(Table1341012[[#This Row],[Total]]&lt;&gt;"",RANK(Table1341012[[#This Row],[Total]],Table1341012[Total]),"")</f>
        <v/>
      </c>
      <c r="M118" s="5" t="str">
        <f>IF(Table1341012[[#This Row],[Name]]&lt;&gt;"",Table1341012[[#This Row],[Name]],"")</f>
        <v/>
      </c>
      <c r="N118">
        <f>SUM(Table1341012[[#This Row],[Class]:[Column3]])-Table1341012[[#This Row],[Discard]]</f>
        <v>0</v>
      </c>
      <c r="O118" s="5">
        <f>RANK(Table1341012[[#This Row],[Total2]],Table1341012[Total2])</f>
        <v>1</v>
      </c>
    </row>
    <row r="119" spans="10:15">
      <c r="J119" s="3">
        <f>IF(COUNT(Table1341012[[#This Row],[Class]:[Column4]])&gt;1,MIN(Table1341012[[#This Row],[Class]:[Column2]]),0)</f>
        <v>0</v>
      </c>
      <c r="K11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19" s="2" t="str">
        <f>IF(Table1341012[[#This Row],[Total]]&lt;&gt;"",RANK(Table1341012[[#This Row],[Total]],Table1341012[Total]),"")</f>
        <v/>
      </c>
      <c r="M119" s="5" t="str">
        <f>IF(Table1341012[[#This Row],[Name]]&lt;&gt;"",Table1341012[[#This Row],[Name]],"")</f>
        <v/>
      </c>
      <c r="N119">
        <f>SUM(Table1341012[[#This Row],[Class]:[Column3]])-Table1341012[[#This Row],[Discard]]</f>
        <v>0</v>
      </c>
      <c r="O119" s="5">
        <f>RANK(Table1341012[[#This Row],[Total2]],Table1341012[Total2])</f>
        <v>1</v>
      </c>
    </row>
    <row r="120" spans="10:15">
      <c r="J120" s="3">
        <f>IF(COUNT(Table1341012[[#This Row],[Class]:[Column4]])&gt;1,MIN(Table1341012[[#This Row],[Class]:[Column2]]),0)</f>
        <v>0</v>
      </c>
      <c r="K12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0" s="2" t="str">
        <f>IF(Table1341012[[#This Row],[Total]]&lt;&gt;"",RANK(Table1341012[[#This Row],[Total]],Table1341012[Total]),"")</f>
        <v/>
      </c>
      <c r="M120" s="5" t="str">
        <f>IF(Table1341012[[#This Row],[Name]]&lt;&gt;"",Table1341012[[#This Row],[Name]],"")</f>
        <v/>
      </c>
      <c r="N120">
        <f>SUM(Table1341012[[#This Row],[Class]:[Column3]])-Table1341012[[#This Row],[Discard]]</f>
        <v>0</v>
      </c>
      <c r="O120" s="5">
        <f>RANK(Table1341012[[#This Row],[Total2]],Table1341012[Total2])</f>
        <v>1</v>
      </c>
    </row>
    <row r="121" spans="10:15">
      <c r="J121" s="3">
        <f>IF(COUNT(Table1341012[[#This Row],[Class]:[Column4]])&gt;1,MIN(Table1341012[[#This Row],[Class]:[Column2]]),0)</f>
        <v>0</v>
      </c>
      <c r="K12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1" s="2" t="str">
        <f>IF(Table1341012[[#This Row],[Total]]&lt;&gt;"",RANK(Table1341012[[#This Row],[Total]],Table1341012[Total]),"")</f>
        <v/>
      </c>
      <c r="M121" s="5" t="str">
        <f>IF(Table1341012[[#This Row],[Name]]&lt;&gt;"",Table1341012[[#This Row],[Name]],"")</f>
        <v/>
      </c>
      <c r="N121">
        <f>SUM(Table1341012[[#This Row],[Class]:[Column3]])-Table1341012[[#This Row],[Discard]]</f>
        <v>0</v>
      </c>
      <c r="O121" s="5">
        <f>RANK(Table1341012[[#This Row],[Total2]],Table1341012[Total2])</f>
        <v>1</v>
      </c>
    </row>
    <row r="122" spans="10:15">
      <c r="J122" s="3">
        <f>IF(COUNT(Table1341012[[#This Row],[Class]:[Column4]])&gt;1,MIN(Table1341012[[#This Row],[Class]:[Column2]]),0)</f>
        <v>0</v>
      </c>
      <c r="K12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2" s="2" t="str">
        <f>IF(Table1341012[[#This Row],[Total]]&lt;&gt;"",RANK(Table1341012[[#This Row],[Total]],Table1341012[Total]),"")</f>
        <v/>
      </c>
      <c r="M122" s="5" t="str">
        <f>IF(Table1341012[[#This Row],[Name]]&lt;&gt;"",Table1341012[[#This Row],[Name]],"")</f>
        <v/>
      </c>
      <c r="N122">
        <f>SUM(Table1341012[[#This Row],[Class]:[Column3]])-Table1341012[[#This Row],[Discard]]</f>
        <v>0</v>
      </c>
      <c r="O122" s="5">
        <f>RANK(Table1341012[[#This Row],[Total2]],Table1341012[Total2])</f>
        <v>1</v>
      </c>
    </row>
    <row r="123" spans="10:15">
      <c r="J123" s="3">
        <f>IF(COUNT(Table1341012[[#This Row],[Class]:[Column4]])&gt;1,MIN(Table1341012[[#This Row],[Class]:[Column2]]),0)</f>
        <v>0</v>
      </c>
      <c r="K12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3" s="2" t="str">
        <f>IF(Table1341012[[#This Row],[Total]]&lt;&gt;"",RANK(Table1341012[[#This Row],[Total]],Table1341012[Total]),"")</f>
        <v/>
      </c>
      <c r="M123" s="5" t="str">
        <f>IF(Table1341012[[#This Row],[Name]]&lt;&gt;"",Table1341012[[#This Row],[Name]],"")</f>
        <v/>
      </c>
      <c r="N123">
        <f>SUM(Table1341012[[#This Row],[Class]:[Column3]])-Table1341012[[#This Row],[Discard]]</f>
        <v>0</v>
      </c>
      <c r="O123" s="5">
        <f>RANK(Table1341012[[#This Row],[Total2]],Table1341012[Total2])</f>
        <v>1</v>
      </c>
    </row>
    <row r="124" spans="10:15">
      <c r="J124" s="3">
        <f>IF(COUNT(Table1341012[[#This Row],[Class]:[Column4]])&gt;1,MIN(Table1341012[[#This Row],[Class]:[Column2]]),0)</f>
        <v>0</v>
      </c>
      <c r="K12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4" s="2" t="str">
        <f>IF(Table1341012[[#This Row],[Total]]&lt;&gt;"",RANK(Table1341012[[#This Row],[Total]],Table1341012[Total]),"")</f>
        <v/>
      </c>
      <c r="M124" s="5" t="str">
        <f>IF(Table1341012[[#This Row],[Name]]&lt;&gt;"",Table1341012[[#This Row],[Name]],"")</f>
        <v/>
      </c>
      <c r="N124">
        <f>SUM(Table1341012[[#This Row],[Class]:[Column3]])-Table1341012[[#This Row],[Discard]]</f>
        <v>0</v>
      </c>
      <c r="O124" s="5">
        <f>RANK(Table1341012[[#This Row],[Total2]],Table1341012[Total2])</f>
        <v>1</v>
      </c>
    </row>
    <row r="125" spans="10:15">
      <c r="J125" s="3">
        <f>IF(COUNT(Table1341012[[#This Row],[Class]:[Column4]])&gt;1,MIN(Table1341012[[#This Row],[Class]:[Column2]]),0)</f>
        <v>0</v>
      </c>
      <c r="K12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5" s="2" t="str">
        <f>IF(Table1341012[[#This Row],[Total]]&lt;&gt;"",RANK(Table1341012[[#This Row],[Total]],Table1341012[Total]),"")</f>
        <v/>
      </c>
      <c r="M125" s="5" t="str">
        <f>IF(Table1341012[[#This Row],[Name]]&lt;&gt;"",Table1341012[[#This Row],[Name]],"")</f>
        <v/>
      </c>
      <c r="N125">
        <f>SUM(Table1341012[[#This Row],[Class]:[Column3]])-Table1341012[[#This Row],[Discard]]</f>
        <v>0</v>
      </c>
      <c r="O125" s="5">
        <f>RANK(Table1341012[[#This Row],[Total2]],Table1341012[Total2])</f>
        <v>1</v>
      </c>
    </row>
    <row r="126" spans="10:15">
      <c r="J126" s="3">
        <f>IF(COUNT(Table1341012[[#This Row],[Class]:[Column4]])&gt;1,MIN(Table1341012[[#This Row],[Class]:[Column2]]),0)</f>
        <v>0</v>
      </c>
      <c r="K12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6" s="2" t="str">
        <f>IF(Table1341012[[#This Row],[Total]]&lt;&gt;"",RANK(Table1341012[[#This Row],[Total]],Table1341012[Total]),"")</f>
        <v/>
      </c>
      <c r="M126" s="5" t="str">
        <f>IF(Table1341012[[#This Row],[Name]]&lt;&gt;"",Table1341012[[#This Row],[Name]],"")</f>
        <v/>
      </c>
      <c r="N126">
        <f>SUM(Table1341012[[#This Row],[Class]:[Column3]])-Table1341012[[#This Row],[Discard]]</f>
        <v>0</v>
      </c>
      <c r="O126" s="5">
        <f>RANK(Table1341012[[#This Row],[Total2]],Table1341012[Total2])</f>
        <v>1</v>
      </c>
    </row>
    <row r="127" spans="10:15">
      <c r="J127" s="3">
        <f>IF(COUNT(Table1341012[[#This Row],[Class]:[Column4]])&gt;1,MIN(Table1341012[[#This Row],[Class]:[Column2]]),0)</f>
        <v>0</v>
      </c>
      <c r="K12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7" s="2" t="str">
        <f>IF(Table1341012[[#This Row],[Total]]&lt;&gt;"",RANK(Table1341012[[#This Row],[Total]],Table1341012[Total]),"")</f>
        <v/>
      </c>
      <c r="M127" s="5" t="str">
        <f>IF(Table1341012[[#This Row],[Name]]&lt;&gt;"",Table1341012[[#This Row],[Name]],"")</f>
        <v/>
      </c>
      <c r="N127">
        <f>SUM(Table1341012[[#This Row],[Class]:[Column3]])-Table1341012[[#This Row],[Discard]]</f>
        <v>0</v>
      </c>
      <c r="O127" s="5">
        <f>RANK(Table1341012[[#This Row],[Total2]],Table1341012[Total2])</f>
        <v>1</v>
      </c>
    </row>
    <row r="128" spans="10:15">
      <c r="J128" s="3">
        <f>IF(COUNT(Table1341012[[#This Row],[Class]:[Column4]])&gt;1,MIN(Table1341012[[#This Row],[Class]:[Column2]]),0)</f>
        <v>0</v>
      </c>
      <c r="K12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8" s="2" t="str">
        <f>IF(Table1341012[[#This Row],[Total]]&lt;&gt;"",RANK(Table1341012[[#This Row],[Total]],Table1341012[Total]),"")</f>
        <v/>
      </c>
      <c r="M128" s="5" t="str">
        <f>IF(Table1341012[[#This Row],[Name]]&lt;&gt;"",Table1341012[[#This Row],[Name]],"")</f>
        <v/>
      </c>
      <c r="N128">
        <f>SUM(Table1341012[[#This Row],[Class]:[Column3]])-Table1341012[[#This Row],[Discard]]</f>
        <v>0</v>
      </c>
      <c r="O128" s="5">
        <f>RANK(Table1341012[[#This Row],[Total2]],Table1341012[Total2])</f>
        <v>1</v>
      </c>
    </row>
    <row r="129" spans="10:15">
      <c r="J129" s="3">
        <f>IF(COUNT(Table1341012[[#This Row],[Class]:[Column4]])&gt;1,MIN(Table1341012[[#This Row],[Class]:[Column2]]),0)</f>
        <v>0</v>
      </c>
      <c r="K12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29" s="2" t="str">
        <f>IF(Table1341012[[#This Row],[Total]]&lt;&gt;"",RANK(Table1341012[[#This Row],[Total]],Table1341012[Total]),"")</f>
        <v/>
      </c>
      <c r="M129" s="5" t="str">
        <f>IF(Table1341012[[#This Row],[Name]]&lt;&gt;"",Table1341012[[#This Row],[Name]],"")</f>
        <v/>
      </c>
      <c r="N129">
        <f>SUM(Table1341012[[#This Row],[Class]:[Column3]])-Table1341012[[#This Row],[Discard]]</f>
        <v>0</v>
      </c>
      <c r="O129" s="5">
        <f>RANK(Table1341012[[#This Row],[Total2]],Table1341012[Total2])</f>
        <v>1</v>
      </c>
    </row>
    <row r="130" spans="10:15">
      <c r="J130" s="3">
        <f>IF(COUNT(Table1341012[[#This Row],[Class]:[Column4]])&gt;1,MIN(Table1341012[[#This Row],[Class]:[Column2]]),0)</f>
        <v>0</v>
      </c>
      <c r="K13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0" s="2" t="str">
        <f>IF(Table1341012[[#This Row],[Total]]&lt;&gt;"",RANK(Table1341012[[#This Row],[Total]],Table1341012[Total]),"")</f>
        <v/>
      </c>
      <c r="M130" s="5" t="str">
        <f>IF(Table1341012[[#This Row],[Name]]&lt;&gt;"",Table1341012[[#This Row],[Name]],"")</f>
        <v/>
      </c>
      <c r="N130">
        <f>SUM(Table1341012[[#This Row],[Class]:[Column3]])-Table1341012[[#This Row],[Discard]]</f>
        <v>0</v>
      </c>
      <c r="O130" s="5">
        <f>RANK(Table1341012[[#This Row],[Total2]],Table1341012[Total2])</f>
        <v>1</v>
      </c>
    </row>
    <row r="131" spans="10:15">
      <c r="J131" s="3">
        <f>IF(COUNT(Table1341012[[#This Row],[Class]:[Column4]])&gt;1,MIN(Table1341012[[#This Row],[Class]:[Column2]]),0)</f>
        <v>0</v>
      </c>
      <c r="K13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1" s="2" t="str">
        <f>IF(Table1341012[[#This Row],[Total]]&lt;&gt;"",RANK(Table1341012[[#This Row],[Total]],Table1341012[Total]),"")</f>
        <v/>
      </c>
      <c r="M131" s="5" t="str">
        <f>IF(Table1341012[[#This Row],[Name]]&lt;&gt;"",Table1341012[[#This Row],[Name]],"")</f>
        <v/>
      </c>
      <c r="N131">
        <f>SUM(Table1341012[[#This Row],[Class]:[Column3]])-Table1341012[[#This Row],[Discard]]</f>
        <v>0</v>
      </c>
      <c r="O131" s="5">
        <f>RANK(Table1341012[[#This Row],[Total2]],Table1341012[Total2])</f>
        <v>1</v>
      </c>
    </row>
    <row r="132" spans="10:15">
      <c r="J132" s="3">
        <f>IF(COUNT(Table1341012[[#This Row],[Class]:[Column4]])&gt;1,MIN(Table1341012[[#This Row],[Class]:[Column2]]),0)</f>
        <v>0</v>
      </c>
      <c r="K13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2" s="2" t="str">
        <f>IF(Table1341012[[#This Row],[Total]]&lt;&gt;"",RANK(Table1341012[[#This Row],[Total]],Table1341012[Total]),"")</f>
        <v/>
      </c>
      <c r="M132" s="5" t="str">
        <f>IF(Table1341012[[#This Row],[Name]]&lt;&gt;"",Table1341012[[#This Row],[Name]],"")</f>
        <v/>
      </c>
      <c r="N132">
        <f>SUM(Table1341012[[#This Row],[Class]:[Column3]])-Table1341012[[#This Row],[Discard]]</f>
        <v>0</v>
      </c>
      <c r="O132" s="5">
        <f>RANK(Table1341012[[#This Row],[Total2]],Table1341012[Total2])</f>
        <v>1</v>
      </c>
    </row>
    <row r="133" spans="10:15">
      <c r="J133" s="3">
        <f>IF(COUNT(Table1341012[[#This Row],[Class]:[Column4]])&gt;1,MIN(Table1341012[[#This Row],[Class]:[Column2]]),0)</f>
        <v>0</v>
      </c>
      <c r="K13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3" s="2" t="str">
        <f>IF(Table1341012[[#This Row],[Total]]&lt;&gt;"",RANK(Table1341012[[#This Row],[Total]],Table1341012[Total]),"")</f>
        <v/>
      </c>
      <c r="M133" s="5" t="str">
        <f>IF(Table1341012[[#This Row],[Name]]&lt;&gt;"",Table1341012[[#This Row],[Name]],"")</f>
        <v/>
      </c>
      <c r="N133">
        <f>SUM(Table1341012[[#This Row],[Class]:[Column3]])-Table1341012[[#This Row],[Discard]]</f>
        <v>0</v>
      </c>
      <c r="O133" s="5">
        <f>RANK(Table1341012[[#This Row],[Total2]],Table1341012[Total2])</f>
        <v>1</v>
      </c>
    </row>
    <row r="134" spans="10:15">
      <c r="J134" s="3">
        <f>IF(COUNT(Table1341012[[#This Row],[Class]:[Column4]])&gt;1,MIN(Table1341012[[#This Row],[Class]:[Column2]]),0)</f>
        <v>0</v>
      </c>
      <c r="K13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4" s="2" t="str">
        <f>IF(Table1341012[[#This Row],[Total]]&lt;&gt;"",RANK(Table1341012[[#This Row],[Total]],Table1341012[Total]),"")</f>
        <v/>
      </c>
      <c r="M134" s="5" t="str">
        <f>IF(Table1341012[[#This Row],[Name]]&lt;&gt;"",Table1341012[[#This Row],[Name]],"")</f>
        <v/>
      </c>
      <c r="N134">
        <f>SUM(Table1341012[[#This Row],[Class]:[Column3]])-Table1341012[[#This Row],[Discard]]</f>
        <v>0</v>
      </c>
      <c r="O134" s="5">
        <f>RANK(Table1341012[[#This Row],[Total2]],Table1341012[Total2])</f>
        <v>1</v>
      </c>
    </row>
    <row r="135" spans="10:15">
      <c r="J135" s="3">
        <f>IF(COUNT(Table1341012[[#This Row],[Class]:[Column4]])&gt;1,MIN(Table1341012[[#This Row],[Class]:[Column2]]),0)</f>
        <v>0</v>
      </c>
      <c r="K13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5" s="2" t="str">
        <f>IF(Table1341012[[#This Row],[Total]]&lt;&gt;"",RANK(Table1341012[[#This Row],[Total]],Table1341012[Total]),"")</f>
        <v/>
      </c>
      <c r="M135" s="5" t="str">
        <f>IF(Table1341012[[#This Row],[Name]]&lt;&gt;"",Table1341012[[#This Row],[Name]],"")</f>
        <v/>
      </c>
      <c r="N135">
        <f>SUM(Table1341012[[#This Row],[Class]:[Column3]])-Table1341012[[#This Row],[Discard]]</f>
        <v>0</v>
      </c>
      <c r="O135" s="5">
        <f>RANK(Table1341012[[#This Row],[Total2]],Table1341012[Total2])</f>
        <v>1</v>
      </c>
    </row>
    <row r="136" spans="10:15">
      <c r="J136" s="3">
        <f>IF(COUNT(Table1341012[[#This Row],[Class]:[Column4]])&gt;1,MIN(Table1341012[[#This Row],[Class]:[Column2]]),0)</f>
        <v>0</v>
      </c>
      <c r="K13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6" s="2" t="str">
        <f>IF(Table1341012[[#This Row],[Total]]&lt;&gt;"",RANK(Table1341012[[#This Row],[Total]],Table1341012[Total]),"")</f>
        <v/>
      </c>
      <c r="M136" s="5" t="str">
        <f>IF(Table1341012[[#This Row],[Name]]&lt;&gt;"",Table1341012[[#This Row],[Name]],"")</f>
        <v/>
      </c>
      <c r="N136">
        <f>SUM(Table1341012[[#This Row],[Class]:[Column3]])-Table1341012[[#This Row],[Discard]]</f>
        <v>0</v>
      </c>
      <c r="O136" s="5">
        <f>RANK(Table1341012[[#This Row],[Total2]],Table1341012[Total2])</f>
        <v>1</v>
      </c>
    </row>
    <row r="137" spans="10:15">
      <c r="J137" s="3">
        <f>IF(COUNT(Table1341012[[#This Row],[Class]:[Column4]])&gt;1,MIN(Table1341012[[#This Row],[Class]:[Column2]]),0)</f>
        <v>0</v>
      </c>
      <c r="K13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7" s="2" t="str">
        <f>IF(Table1341012[[#This Row],[Total]]&lt;&gt;"",RANK(Table1341012[[#This Row],[Total]],Table1341012[Total]),"")</f>
        <v/>
      </c>
      <c r="M137" s="5" t="str">
        <f>IF(Table1341012[[#This Row],[Name]]&lt;&gt;"",Table1341012[[#This Row],[Name]],"")</f>
        <v/>
      </c>
      <c r="N137">
        <f>SUM(Table1341012[[#This Row],[Class]:[Column3]])-Table1341012[[#This Row],[Discard]]</f>
        <v>0</v>
      </c>
      <c r="O137" s="5">
        <f>RANK(Table1341012[[#This Row],[Total2]],Table1341012[Total2])</f>
        <v>1</v>
      </c>
    </row>
    <row r="138" spans="10:15">
      <c r="J138" s="3">
        <f>IF(COUNT(Table1341012[[#This Row],[Class]:[Column4]])&gt;1,MIN(Table1341012[[#This Row],[Class]:[Column2]]),0)</f>
        <v>0</v>
      </c>
      <c r="K13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8" s="2" t="str">
        <f>IF(Table1341012[[#This Row],[Total]]&lt;&gt;"",RANK(Table1341012[[#This Row],[Total]],Table1341012[Total]),"")</f>
        <v/>
      </c>
      <c r="M138" s="5" t="str">
        <f>IF(Table1341012[[#This Row],[Name]]&lt;&gt;"",Table1341012[[#This Row],[Name]],"")</f>
        <v/>
      </c>
      <c r="N138">
        <f>SUM(Table1341012[[#This Row],[Class]:[Column3]])-Table1341012[[#This Row],[Discard]]</f>
        <v>0</v>
      </c>
      <c r="O138" s="5">
        <f>RANK(Table1341012[[#This Row],[Total2]],Table1341012[Total2])</f>
        <v>1</v>
      </c>
    </row>
    <row r="139" spans="10:15">
      <c r="J139" s="3">
        <f>IF(COUNT(Table1341012[[#This Row],[Class]:[Column4]])&gt;1,MIN(Table1341012[[#This Row],[Class]:[Column2]]),0)</f>
        <v>0</v>
      </c>
      <c r="K13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39" s="2" t="str">
        <f>IF(Table1341012[[#This Row],[Total]]&lt;&gt;"",RANK(Table1341012[[#This Row],[Total]],Table1341012[Total]),"")</f>
        <v/>
      </c>
      <c r="M139" s="5" t="str">
        <f>IF(Table1341012[[#This Row],[Name]]&lt;&gt;"",Table1341012[[#This Row],[Name]],"")</f>
        <v/>
      </c>
      <c r="N139">
        <f>SUM(Table1341012[[#This Row],[Class]:[Column3]])-Table1341012[[#This Row],[Discard]]</f>
        <v>0</v>
      </c>
      <c r="O139" s="5">
        <f>RANK(Table1341012[[#This Row],[Total2]],Table1341012[Total2])</f>
        <v>1</v>
      </c>
    </row>
    <row r="140" spans="10:15">
      <c r="J140" s="3">
        <f>IF(COUNT(Table1341012[[#This Row],[Class]:[Column4]])&gt;1,MIN(Table1341012[[#This Row],[Class]:[Column2]]),0)</f>
        <v>0</v>
      </c>
      <c r="K14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0" s="2" t="str">
        <f>IF(Table1341012[[#This Row],[Total]]&lt;&gt;"",RANK(Table1341012[[#This Row],[Total]],Table1341012[Total]),"")</f>
        <v/>
      </c>
      <c r="M140" s="5" t="str">
        <f>IF(Table1341012[[#This Row],[Name]]&lt;&gt;"",Table1341012[[#This Row],[Name]],"")</f>
        <v/>
      </c>
      <c r="N140">
        <f>SUM(Table1341012[[#This Row],[Class]:[Column3]])-Table1341012[[#This Row],[Discard]]</f>
        <v>0</v>
      </c>
      <c r="O140" s="5">
        <f>RANK(Table1341012[[#This Row],[Total2]],Table1341012[Total2])</f>
        <v>1</v>
      </c>
    </row>
    <row r="141" spans="10:15">
      <c r="J141" s="3">
        <f>IF(COUNT(Table1341012[[#This Row],[Class]:[Column4]])&gt;1,MIN(Table1341012[[#This Row],[Class]:[Column2]]),0)</f>
        <v>0</v>
      </c>
      <c r="K14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1" s="2" t="str">
        <f>IF(Table1341012[[#This Row],[Total]]&lt;&gt;"",RANK(Table1341012[[#This Row],[Total]],Table1341012[Total]),"")</f>
        <v/>
      </c>
      <c r="M141" s="5" t="str">
        <f>IF(Table1341012[[#This Row],[Name]]&lt;&gt;"",Table1341012[[#This Row],[Name]],"")</f>
        <v/>
      </c>
      <c r="N141">
        <f>SUM(Table1341012[[#This Row],[Class]:[Column3]])-Table1341012[[#This Row],[Discard]]</f>
        <v>0</v>
      </c>
      <c r="O141" s="5">
        <f>RANK(Table1341012[[#This Row],[Total2]],Table1341012[Total2])</f>
        <v>1</v>
      </c>
    </row>
    <row r="142" spans="10:15">
      <c r="J142" s="3">
        <f>IF(COUNT(Table1341012[[#This Row],[Class]:[Column4]])&gt;1,MIN(Table1341012[[#This Row],[Class]:[Column2]]),0)</f>
        <v>0</v>
      </c>
      <c r="K14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2" s="2" t="str">
        <f>IF(Table1341012[[#This Row],[Total]]&lt;&gt;"",RANK(Table1341012[[#This Row],[Total]],Table1341012[Total]),"")</f>
        <v/>
      </c>
      <c r="M142" s="5" t="str">
        <f>IF(Table1341012[[#This Row],[Name]]&lt;&gt;"",Table1341012[[#This Row],[Name]],"")</f>
        <v/>
      </c>
      <c r="N142">
        <f>SUM(Table1341012[[#This Row],[Class]:[Column3]])-Table1341012[[#This Row],[Discard]]</f>
        <v>0</v>
      </c>
      <c r="O142" s="5">
        <f>RANK(Table1341012[[#This Row],[Total2]],Table1341012[Total2])</f>
        <v>1</v>
      </c>
    </row>
    <row r="143" spans="10:15">
      <c r="J143" s="3">
        <f>IF(COUNT(Table1341012[[#This Row],[Class]:[Column4]])&gt;1,MIN(Table1341012[[#This Row],[Class]:[Column2]]),0)</f>
        <v>0</v>
      </c>
      <c r="K14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3" s="2" t="str">
        <f>IF(Table1341012[[#This Row],[Total]]&lt;&gt;"",RANK(Table1341012[[#This Row],[Total]],Table1341012[Total]),"")</f>
        <v/>
      </c>
      <c r="M143" s="5" t="str">
        <f>IF(Table1341012[[#This Row],[Name]]&lt;&gt;"",Table1341012[[#This Row],[Name]],"")</f>
        <v/>
      </c>
      <c r="N143">
        <f>SUM(Table1341012[[#This Row],[Class]:[Column3]])-Table1341012[[#This Row],[Discard]]</f>
        <v>0</v>
      </c>
      <c r="O143" s="5">
        <f>RANK(Table1341012[[#This Row],[Total2]],Table1341012[Total2])</f>
        <v>1</v>
      </c>
    </row>
    <row r="144" spans="10:15">
      <c r="J144" s="3">
        <f>IF(COUNT(Table1341012[[#This Row],[Class]:[Column4]])&gt;1,MIN(Table1341012[[#This Row],[Class]:[Column2]]),0)</f>
        <v>0</v>
      </c>
      <c r="K14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4" s="2" t="str">
        <f>IF(Table1341012[[#This Row],[Total]]&lt;&gt;"",RANK(Table1341012[[#This Row],[Total]],Table1341012[Total]),"")</f>
        <v/>
      </c>
      <c r="M144" s="5" t="str">
        <f>IF(Table1341012[[#This Row],[Name]]&lt;&gt;"",Table1341012[[#This Row],[Name]],"")</f>
        <v/>
      </c>
      <c r="N144">
        <f>SUM(Table1341012[[#This Row],[Class]:[Column3]])-Table1341012[[#This Row],[Discard]]</f>
        <v>0</v>
      </c>
      <c r="O144" s="5">
        <f>RANK(Table1341012[[#This Row],[Total2]],Table1341012[Total2])</f>
        <v>1</v>
      </c>
    </row>
    <row r="145" spans="10:15">
      <c r="J145" s="3">
        <f>IF(COUNT(Table1341012[[#This Row],[Class]:[Column4]])&gt;1,MIN(Table1341012[[#This Row],[Class]:[Column2]]),0)</f>
        <v>0</v>
      </c>
      <c r="K14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5" s="2" t="str">
        <f>IF(Table1341012[[#This Row],[Total]]&lt;&gt;"",RANK(Table1341012[[#This Row],[Total]],Table1341012[Total]),"")</f>
        <v/>
      </c>
      <c r="M145" s="5" t="str">
        <f>IF(Table1341012[[#This Row],[Name]]&lt;&gt;"",Table1341012[[#This Row],[Name]],"")</f>
        <v/>
      </c>
      <c r="N145">
        <f>SUM(Table1341012[[#This Row],[Class]:[Column3]])-Table1341012[[#This Row],[Discard]]</f>
        <v>0</v>
      </c>
      <c r="O145" s="5">
        <f>RANK(Table1341012[[#This Row],[Total2]],Table1341012[Total2])</f>
        <v>1</v>
      </c>
    </row>
    <row r="146" spans="10:15">
      <c r="J146" s="3">
        <f>IF(COUNT(Table1341012[[#This Row],[Class]:[Column4]])&gt;1,MIN(Table1341012[[#This Row],[Class]:[Column2]]),0)</f>
        <v>0</v>
      </c>
      <c r="K14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6" s="2" t="str">
        <f>IF(Table1341012[[#This Row],[Total]]&lt;&gt;"",RANK(Table1341012[[#This Row],[Total]],Table1341012[Total]),"")</f>
        <v/>
      </c>
      <c r="M146" s="5" t="str">
        <f>IF(Table1341012[[#This Row],[Name]]&lt;&gt;"",Table1341012[[#This Row],[Name]],"")</f>
        <v/>
      </c>
      <c r="N146">
        <f>SUM(Table1341012[[#This Row],[Class]:[Column3]])-Table1341012[[#This Row],[Discard]]</f>
        <v>0</v>
      </c>
      <c r="O146" s="5">
        <f>RANK(Table1341012[[#This Row],[Total2]],Table1341012[Total2])</f>
        <v>1</v>
      </c>
    </row>
    <row r="147" spans="10:15">
      <c r="J147" s="3">
        <f>IF(COUNT(Table1341012[[#This Row],[Class]:[Column4]])&gt;1,MIN(Table1341012[[#This Row],[Class]:[Column2]]),0)</f>
        <v>0</v>
      </c>
      <c r="K14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7" s="2" t="str">
        <f>IF(Table1341012[[#This Row],[Total]]&lt;&gt;"",RANK(Table1341012[[#This Row],[Total]],Table1341012[Total]),"")</f>
        <v/>
      </c>
      <c r="M147" s="5" t="str">
        <f>IF(Table1341012[[#This Row],[Name]]&lt;&gt;"",Table1341012[[#This Row],[Name]],"")</f>
        <v/>
      </c>
      <c r="N147">
        <f>SUM(Table1341012[[#This Row],[Class]:[Column3]])-Table1341012[[#This Row],[Discard]]</f>
        <v>0</v>
      </c>
      <c r="O147" s="5">
        <f>RANK(Table1341012[[#This Row],[Total2]],Table1341012[Total2])</f>
        <v>1</v>
      </c>
    </row>
    <row r="148" spans="10:15">
      <c r="J148" s="3">
        <f>IF(COUNT(Table1341012[[#This Row],[Class]:[Column4]])&gt;1,MIN(Table1341012[[#This Row],[Class]:[Column2]]),0)</f>
        <v>0</v>
      </c>
      <c r="K14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8" s="2" t="str">
        <f>IF(Table1341012[[#This Row],[Total]]&lt;&gt;"",RANK(Table1341012[[#This Row],[Total]],Table1341012[Total]),"")</f>
        <v/>
      </c>
      <c r="M148" s="5" t="str">
        <f>IF(Table1341012[[#This Row],[Name]]&lt;&gt;"",Table1341012[[#This Row],[Name]],"")</f>
        <v/>
      </c>
      <c r="N148">
        <f>SUM(Table1341012[[#This Row],[Class]:[Column3]])-Table1341012[[#This Row],[Discard]]</f>
        <v>0</v>
      </c>
      <c r="O148" s="5">
        <f>RANK(Table1341012[[#This Row],[Total2]],Table1341012[Total2])</f>
        <v>1</v>
      </c>
    </row>
    <row r="149" spans="10:15">
      <c r="J149" s="3">
        <f>IF(COUNT(Table1341012[[#This Row],[Class]:[Column4]])&gt;1,MIN(Table1341012[[#This Row],[Class]:[Column2]]),0)</f>
        <v>0</v>
      </c>
      <c r="K14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49" s="2" t="str">
        <f>IF(Table1341012[[#This Row],[Total]]&lt;&gt;"",RANK(Table1341012[[#This Row],[Total]],Table1341012[Total]),"")</f>
        <v/>
      </c>
      <c r="M149" s="5" t="str">
        <f>IF(Table1341012[[#This Row],[Name]]&lt;&gt;"",Table1341012[[#This Row],[Name]],"")</f>
        <v/>
      </c>
      <c r="N149">
        <f>SUM(Table1341012[[#This Row],[Class]:[Column3]])-Table1341012[[#This Row],[Discard]]</f>
        <v>0</v>
      </c>
      <c r="O149" s="5">
        <f>RANK(Table1341012[[#This Row],[Total2]],Table1341012[Total2])</f>
        <v>1</v>
      </c>
    </row>
    <row r="150" spans="10:15">
      <c r="J150" s="3">
        <f>IF(COUNT(Table1341012[[#This Row],[Class]:[Column4]])&gt;1,MIN(Table1341012[[#This Row],[Class]:[Column2]]),0)</f>
        <v>0</v>
      </c>
      <c r="K15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0" s="2" t="str">
        <f>IF(Table1341012[[#This Row],[Total]]&lt;&gt;"",RANK(Table1341012[[#This Row],[Total]],Table1341012[Total]),"")</f>
        <v/>
      </c>
      <c r="M150" s="5" t="str">
        <f>IF(Table1341012[[#This Row],[Name]]&lt;&gt;"",Table1341012[[#This Row],[Name]],"")</f>
        <v/>
      </c>
      <c r="N150">
        <f>SUM(Table1341012[[#This Row],[Class]:[Column3]])-Table1341012[[#This Row],[Discard]]</f>
        <v>0</v>
      </c>
      <c r="O150" s="5">
        <f>RANK(Table1341012[[#This Row],[Total2]],Table1341012[Total2])</f>
        <v>1</v>
      </c>
    </row>
    <row r="151" spans="10:15">
      <c r="J151" s="3">
        <f>IF(COUNT(Table1341012[[#This Row],[Class]:[Column4]])&gt;1,MIN(Table1341012[[#This Row],[Class]:[Column2]]),0)</f>
        <v>0</v>
      </c>
      <c r="K15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1" s="2" t="str">
        <f>IF(Table1341012[[#This Row],[Total]]&lt;&gt;"",RANK(Table1341012[[#This Row],[Total]],Table1341012[Total]),"")</f>
        <v/>
      </c>
      <c r="M151" s="5" t="str">
        <f>IF(Table1341012[[#This Row],[Name]]&lt;&gt;"",Table1341012[[#This Row],[Name]],"")</f>
        <v/>
      </c>
      <c r="N151">
        <f>SUM(Table1341012[[#This Row],[Class]:[Column3]])-Table1341012[[#This Row],[Discard]]</f>
        <v>0</v>
      </c>
      <c r="O151" s="5">
        <f>RANK(Table1341012[[#This Row],[Total2]],Table1341012[Total2])</f>
        <v>1</v>
      </c>
    </row>
    <row r="152" spans="10:15">
      <c r="J152" s="3">
        <f>IF(COUNT(Table1341012[[#This Row],[Class]:[Column4]])&gt;1,MIN(Table1341012[[#This Row],[Class]:[Column2]]),0)</f>
        <v>0</v>
      </c>
      <c r="K15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2" s="2" t="str">
        <f>IF(Table1341012[[#This Row],[Total]]&lt;&gt;"",RANK(Table1341012[[#This Row],[Total]],Table1341012[Total]),"")</f>
        <v/>
      </c>
      <c r="M152" s="5" t="str">
        <f>IF(Table1341012[[#This Row],[Name]]&lt;&gt;"",Table1341012[[#This Row],[Name]],"")</f>
        <v/>
      </c>
      <c r="N152">
        <f>SUM(Table1341012[[#This Row],[Class]:[Column3]])-Table1341012[[#This Row],[Discard]]</f>
        <v>0</v>
      </c>
      <c r="O152" s="5">
        <f>RANK(Table1341012[[#This Row],[Total2]],Table1341012[Total2])</f>
        <v>1</v>
      </c>
    </row>
    <row r="153" spans="10:15">
      <c r="J153" s="3">
        <f>IF(COUNT(Table1341012[[#This Row],[Class]:[Column4]])&gt;1,MIN(Table1341012[[#This Row],[Class]:[Column2]]),0)</f>
        <v>0</v>
      </c>
      <c r="K15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3" s="2" t="str">
        <f>IF(Table1341012[[#This Row],[Total]]&lt;&gt;"",RANK(Table1341012[[#This Row],[Total]],Table1341012[Total]),"")</f>
        <v/>
      </c>
      <c r="M153" s="5" t="str">
        <f>IF(Table1341012[[#This Row],[Name]]&lt;&gt;"",Table1341012[[#This Row],[Name]],"")</f>
        <v/>
      </c>
      <c r="N153">
        <f>SUM(Table1341012[[#This Row],[Class]:[Column3]])-Table1341012[[#This Row],[Discard]]</f>
        <v>0</v>
      </c>
      <c r="O153" s="5">
        <f>RANK(Table1341012[[#This Row],[Total2]],Table1341012[Total2])</f>
        <v>1</v>
      </c>
    </row>
    <row r="154" spans="10:15">
      <c r="J154" s="3">
        <f>IF(COUNT(Table1341012[[#This Row],[Class]:[Column4]])&gt;1,MIN(Table1341012[[#This Row],[Class]:[Column2]]),0)</f>
        <v>0</v>
      </c>
      <c r="K15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4" s="2" t="str">
        <f>IF(Table1341012[[#This Row],[Total]]&lt;&gt;"",RANK(Table1341012[[#This Row],[Total]],Table1341012[Total]),"")</f>
        <v/>
      </c>
      <c r="M154" s="5" t="str">
        <f>IF(Table1341012[[#This Row],[Name]]&lt;&gt;"",Table1341012[[#This Row],[Name]],"")</f>
        <v/>
      </c>
      <c r="N154">
        <f>SUM(Table1341012[[#This Row],[Class]:[Column3]])-Table1341012[[#This Row],[Discard]]</f>
        <v>0</v>
      </c>
      <c r="O154" s="5">
        <f>RANK(Table1341012[[#This Row],[Total2]],Table1341012[Total2])</f>
        <v>1</v>
      </c>
    </row>
    <row r="155" spans="10:15">
      <c r="J155" s="3">
        <f>IF(COUNT(Table1341012[[#This Row],[Class]:[Column4]])&gt;1,MIN(Table1341012[[#This Row],[Class]:[Column2]]),0)</f>
        <v>0</v>
      </c>
      <c r="K15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5" s="2" t="str">
        <f>IF(Table1341012[[#This Row],[Total]]&lt;&gt;"",RANK(Table1341012[[#This Row],[Total]],Table1341012[Total]),"")</f>
        <v/>
      </c>
      <c r="M155" s="5" t="str">
        <f>IF(Table1341012[[#This Row],[Name]]&lt;&gt;"",Table1341012[[#This Row],[Name]],"")</f>
        <v/>
      </c>
      <c r="N155">
        <f>SUM(Table1341012[[#This Row],[Class]:[Column3]])-Table1341012[[#This Row],[Discard]]</f>
        <v>0</v>
      </c>
      <c r="O155" s="5">
        <f>RANK(Table1341012[[#This Row],[Total2]],Table1341012[Total2])</f>
        <v>1</v>
      </c>
    </row>
    <row r="156" spans="10:15">
      <c r="J156" s="3">
        <f>IF(COUNT(Table1341012[[#This Row],[Class]:[Column4]])&gt;1,MIN(Table1341012[[#This Row],[Class]:[Column2]]),0)</f>
        <v>0</v>
      </c>
      <c r="K15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6" s="2" t="str">
        <f>IF(Table1341012[[#This Row],[Total]]&lt;&gt;"",RANK(Table1341012[[#This Row],[Total]],Table1341012[Total]),"")</f>
        <v/>
      </c>
      <c r="M156" s="5" t="str">
        <f>IF(Table1341012[[#This Row],[Name]]&lt;&gt;"",Table1341012[[#This Row],[Name]],"")</f>
        <v/>
      </c>
      <c r="N156">
        <f>SUM(Table1341012[[#This Row],[Class]:[Column3]])-Table1341012[[#This Row],[Discard]]</f>
        <v>0</v>
      </c>
      <c r="O156" s="5">
        <f>RANK(Table1341012[[#This Row],[Total2]],Table1341012[Total2])</f>
        <v>1</v>
      </c>
    </row>
    <row r="157" spans="10:15">
      <c r="J157" s="3">
        <f>IF(COUNT(Table1341012[[#This Row],[Class]:[Column4]])&gt;1,MIN(Table1341012[[#This Row],[Class]:[Column2]]),0)</f>
        <v>0</v>
      </c>
      <c r="K15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7" s="2" t="str">
        <f>IF(Table1341012[[#This Row],[Total]]&lt;&gt;"",RANK(Table1341012[[#This Row],[Total]],Table1341012[Total]),"")</f>
        <v/>
      </c>
      <c r="M157" s="5" t="str">
        <f>IF(Table1341012[[#This Row],[Name]]&lt;&gt;"",Table1341012[[#This Row],[Name]],"")</f>
        <v/>
      </c>
      <c r="N157">
        <f>SUM(Table1341012[[#This Row],[Class]:[Column3]])-Table1341012[[#This Row],[Discard]]</f>
        <v>0</v>
      </c>
      <c r="O157" s="5">
        <f>RANK(Table1341012[[#This Row],[Total2]],Table1341012[Total2])</f>
        <v>1</v>
      </c>
    </row>
    <row r="158" spans="10:15">
      <c r="J158" s="3">
        <f>IF(COUNT(Table1341012[[#This Row],[Class]:[Column4]])&gt;1,MIN(Table1341012[[#This Row],[Class]:[Column2]]),0)</f>
        <v>0</v>
      </c>
      <c r="K15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8" s="2" t="str">
        <f>IF(Table1341012[[#This Row],[Total]]&lt;&gt;"",RANK(Table1341012[[#This Row],[Total]],Table1341012[Total]),"")</f>
        <v/>
      </c>
      <c r="M158" s="5" t="str">
        <f>IF(Table1341012[[#This Row],[Name]]&lt;&gt;"",Table1341012[[#This Row],[Name]],"")</f>
        <v/>
      </c>
      <c r="N158">
        <f>SUM(Table1341012[[#This Row],[Class]:[Column3]])-Table1341012[[#This Row],[Discard]]</f>
        <v>0</v>
      </c>
      <c r="O158" s="5">
        <f>RANK(Table1341012[[#This Row],[Total2]],Table1341012[Total2])</f>
        <v>1</v>
      </c>
    </row>
    <row r="159" spans="10:15">
      <c r="J159" s="3">
        <f>IF(COUNT(Table1341012[[#This Row],[Class]:[Column4]])&gt;1,MIN(Table1341012[[#This Row],[Class]:[Column2]]),0)</f>
        <v>0</v>
      </c>
      <c r="K15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59" s="2" t="str">
        <f>IF(Table1341012[[#This Row],[Total]]&lt;&gt;"",RANK(Table1341012[[#This Row],[Total]],Table1341012[Total]),"")</f>
        <v/>
      </c>
      <c r="M159" s="5" t="str">
        <f>IF(Table1341012[[#This Row],[Name]]&lt;&gt;"",Table1341012[[#This Row],[Name]],"")</f>
        <v/>
      </c>
      <c r="N159">
        <f>SUM(Table1341012[[#This Row],[Class]:[Column3]])-Table1341012[[#This Row],[Discard]]</f>
        <v>0</v>
      </c>
      <c r="O159" s="5">
        <f>RANK(Table1341012[[#This Row],[Total2]],Table1341012[Total2])</f>
        <v>1</v>
      </c>
    </row>
    <row r="160" spans="10:15">
      <c r="J160" s="3">
        <f>IF(COUNT(Table1341012[[#This Row],[Class]:[Column4]])&gt;1,MIN(Table1341012[[#This Row],[Class]:[Column2]]),0)</f>
        <v>0</v>
      </c>
      <c r="K16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0" s="2" t="str">
        <f>IF(Table1341012[[#This Row],[Total]]&lt;&gt;"",RANK(Table1341012[[#This Row],[Total]],Table1341012[Total]),"")</f>
        <v/>
      </c>
      <c r="M160" s="5" t="str">
        <f>IF(Table1341012[[#This Row],[Name]]&lt;&gt;"",Table1341012[[#This Row],[Name]],"")</f>
        <v/>
      </c>
      <c r="N160">
        <f>SUM(Table1341012[[#This Row],[Class]:[Column3]])-Table1341012[[#This Row],[Discard]]</f>
        <v>0</v>
      </c>
      <c r="O160" s="5">
        <f>RANK(Table1341012[[#This Row],[Total2]],Table1341012[Total2])</f>
        <v>1</v>
      </c>
    </row>
    <row r="161" spans="10:15">
      <c r="J161" s="3">
        <f>IF(COUNT(Table1341012[[#This Row],[Class]:[Column4]])&gt;1,MIN(Table1341012[[#This Row],[Class]:[Column2]]),0)</f>
        <v>0</v>
      </c>
      <c r="K16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1" s="2" t="str">
        <f>IF(Table1341012[[#This Row],[Total]]&lt;&gt;"",RANK(Table1341012[[#This Row],[Total]],Table1341012[Total]),"")</f>
        <v/>
      </c>
      <c r="M161" s="5" t="str">
        <f>IF(Table1341012[[#This Row],[Name]]&lt;&gt;"",Table1341012[[#This Row],[Name]],"")</f>
        <v/>
      </c>
      <c r="N161">
        <f>SUM(Table1341012[[#This Row],[Class]:[Column3]])-Table1341012[[#This Row],[Discard]]</f>
        <v>0</v>
      </c>
      <c r="O161" s="5">
        <f>RANK(Table1341012[[#This Row],[Total2]],Table1341012[Total2])</f>
        <v>1</v>
      </c>
    </row>
    <row r="162" spans="10:15">
      <c r="J162" s="3">
        <f>IF(COUNT(Table1341012[[#This Row],[Class]:[Column4]])&gt;1,MIN(Table1341012[[#This Row],[Class]:[Column2]]),0)</f>
        <v>0</v>
      </c>
      <c r="K16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2" s="2" t="str">
        <f>IF(Table1341012[[#This Row],[Total]]&lt;&gt;"",RANK(Table1341012[[#This Row],[Total]],Table1341012[Total]),"")</f>
        <v/>
      </c>
      <c r="M162" s="5" t="str">
        <f>IF(Table1341012[[#This Row],[Name]]&lt;&gt;"",Table1341012[[#This Row],[Name]],"")</f>
        <v/>
      </c>
      <c r="N162">
        <f>SUM(Table1341012[[#This Row],[Class]:[Column3]])-Table1341012[[#This Row],[Discard]]</f>
        <v>0</v>
      </c>
      <c r="O162" s="5">
        <f>RANK(Table1341012[[#This Row],[Total2]],Table1341012[Total2])</f>
        <v>1</v>
      </c>
    </row>
    <row r="163" spans="10:15">
      <c r="J163" s="3">
        <f>IF(COUNT(Table1341012[[#This Row],[Class]:[Column4]])&gt;1,MIN(Table1341012[[#This Row],[Class]:[Column2]]),0)</f>
        <v>0</v>
      </c>
      <c r="K16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3" s="2" t="str">
        <f>IF(Table1341012[[#This Row],[Total]]&lt;&gt;"",RANK(Table1341012[[#This Row],[Total]],Table1341012[Total]),"")</f>
        <v/>
      </c>
      <c r="M163" s="5" t="str">
        <f>IF(Table1341012[[#This Row],[Name]]&lt;&gt;"",Table1341012[[#This Row],[Name]],"")</f>
        <v/>
      </c>
      <c r="N163">
        <f>SUM(Table1341012[[#This Row],[Class]:[Column3]])-Table1341012[[#This Row],[Discard]]</f>
        <v>0</v>
      </c>
      <c r="O163" s="5">
        <f>RANK(Table1341012[[#This Row],[Total2]],Table1341012[Total2])</f>
        <v>1</v>
      </c>
    </row>
    <row r="164" spans="10:15">
      <c r="J164" s="3">
        <f>IF(COUNT(Table1341012[[#This Row],[Class]:[Column4]])&gt;1,MIN(Table1341012[[#This Row],[Class]:[Column2]]),0)</f>
        <v>0</v>
      </c>
      <c r="K16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4" s="2" t="str">
        <f>IF(Table1341012[[#This Row],[Total]]&lt;&gt;"",RANK(Table1341012[[#This Row],[Total]],Table1341012[Total]),"")</f>
        <v/>
      </c>
      <c r="M164" s="5" t="str">
        <f>IF(Table1341012[[#This Row],[Name]]&lt;&gt;"",Table1341012[[#This Row],[Name]],"")</f>
        <v/>
      </c>
      <c r="N164">
        <f>SUM(Table1341012[[#This Row],[Class]:[Column3]])-Table1341012[[#This Row],[Discard]]</f>
        <v>0</v>
      </c>
      <c r="O164" s="5">
        <f>RANK(Table1341012[[#This Row],[Total2]],Table1341012[Total2])</f>
        <v>1</v>
      </c>
    </row>
    <row r="165" spans="10:15">
      <c r="J165" s="3">
        <f>IF(COUNT(Table1341012[[#This Row],[Class]:[Column4]])&gt;1,MIN(Table1341012[[#This Row],[Class]:[Column2]]),0)</f>
        <v>0</v>
      </c>
      <c r="K16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5" s="2" t="str">
        <f>IF(Table1341012[[#This Row],[Total]]&lt;&gt;"",RANK(Table1341012[[#This Row],[Total]],Table1341012[Total]),"")</f>
        <v/>
      </c>
      <c r="M165" s="5" t="str">
        <f>IF(Table1341012[[#This Row],[Name]]&lt;&gt;"",Table1341012[[#This Row],[Name]],"")</f>
        <v/>
      </c>
      <c r="N165">
        <f>SUM(Table1341012[[#This Row],[Class]:[Column3]])-Table1341012[[#This Row],[Discard]]</f>
        <v>0</v>
      </c>
      <c r="O165" s="5">
        <f>RANK(Table1341012[[#This Row],[Total2]],Table1341012[Total2])</f>
        <v>1</v>
      </c>
    </row>
    <row r="166" spans="10:15">
      <c r="J166" s="3">
        <f>IF(COUNT(Table1341012[[#This Row],[Class]:[Column4]])&gt;1,MIN(Table1341012[[#This Row],[Class]:[Column2]]),0)</f>
        <v>0</v>
      </c>
      <c r="K16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6" s="2" t="str">
        <f>IF(Table1341012[[#This Row],[Total]]&lt;&gt;"",RANK(Table1341012[[#This Row],[Total]],Table1341012[Total]),"")</f>
        <v/>
      </c>
      <c r="M166" s="5" t="str">
        <f>IF(Table1341012[[#This Row],[Name]]&lt;&gt;"",Table1341012[[#This Row],[Name]],"")</f>
        <v/>
      </c>
      <c r="N166">
        <f>SUM(Table1341012[[#This Row],[Class]:[Column3]])-Table1341012[[#This Row],[Discard]]</f>
        <v>0</v>
      </c>
      <c r="O166" s="5">
        <f>RANK(Table1341012[[#This Row],[Total2]],Table1341012[Total2])</f>
        <v>1</v>
      </c>
    </row>
    <row r="167" spans="10:15">
      <c r="J167" s="3">
        <f>IF(COUNT(Table1341012[[#This Row],[Class]:[Column4]])&gt;1,MIN(Table1341012[[#This Row],[Class]:[Column2]]),0)</f>
        <v>0</v>
      </c>
      <c r="K16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7" s="2" t="str">
        <f>IF(Table1341012[[#This Row],[Total]]&lt;&gt;"",RANK(Table1341012[[#This Row],[Total]],Table1341012[Total]),"")</f>
        <v/>
      </c>
      <c r="M167" s="5" t="str">
        <f>IF(Table1341012[[#This Row],[Name]]&lt;&gt;"",Table1341012[[#This Row],[Name]],"")</f>
        <v/>
      </c>
      <c r="N167">
        <f>SUM(Table1341012[[#This Row],[Class]:[Column3]])-Table1341012[[#This Row],[Discard]]</f>
        <v>0</v>
      </c>
      <c r="O167" s="5">
        <f>RANK(Table1341012[[#This Row],[Total2]],Table1341012[Total2])</f>
        <v>1</v>
      </c>
    </row>
    <row r="168" spans="10:15">
      <c r="J168" s="3">
        <f>IF(COUNT(Table1341012[[#This Row],[Class]:[Column4]])&gt;1,MIN(Table1341012[[#This Row],[Class]:[Column2]]),0)</f>
        <v>0</v>
      </c>
      <c r="K16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8" s="2" t="str">
        <f>IF(Table1341012[[#This Row],[Total]]&lt;&gt;"",RANK(Table1341012[[#This Row],[Total]],Table1341012[Total]),"")</f>
        <v/>
      </c>
      <c r="M168" s="5" t="str">
        <f>IF(Table1341012[[#This Row],[Name]]&lt;&gt;"",Table1341012[[#This Row],[Name]],"")</f>
        <v/>
      </c>
      <c r="N168">
        <f>SUM(Table1341012[[#This Row],[Class]:[Column3]])-Table1341012[[#This Row],[Discard]]</f>
        <v>0</v>
      </c>
      <c r="O168" s="5">
        <f>RANK(Table1341012[[#This Row],[Total2]],Table1341012[Total2])</f>
        <v>1</v>
      </c>
    </row>
    <row r="169" spans="10:15">
      <c r="J169" s="3">
        <f>IF(COUNT(Table1341012[[#This Row],[Class]:[Column4]])&gt;1,MIN(Table1341012[[#This Row],[Class]:[Column2]]),0)</f>
        <v>0</v>
      </c>
      <c r="K16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69" s="2" t="str">
        <f>IF(Table1341012[[#This Row],[Total]]&lt;&gt;"",RANK(Table1341012[[#This Row],[Total]],Table1341012[Total]),"")</f>
        <v/>
      </c>
      <c r="M169" s="5" t="str">
        <f>IF(Table1341012[[#This Row],[Name]]&lt;&gt;"",Table1341012[[#This Row],[Name]],"")</f>
        <v/>
      </c>
      <c r="N169">
        <f>SUM(Table1341012[[#This Row],[Class]:[Column3]])-Table1341012[[#This Row],[Discard]]</f>
        <v>0</v>
      </c>
      <c r="O169" s="5">
        <f>RANK(Table1341012[[#This Row],[Total2]],Table1341012[Total2])</f>
        <v>1</v>
      </c>
    </row>
    <row r="170" spans="10:15">
      <c r="J170" s="3">
        <f>IF(COUNT(Table1341012[[#This Row],[Class]:[Column4]])&gt;1,MIN(Table1341012[[#This Row],[Class]:[Column2]]),0)</f>
        <v>0</v>
      </c>
      <c r="K17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0" s="2" t="str">
        <f>IF(Table1341012[[#This Row],[Total]]&lt;&gt;"",RANK(Table1341012[[#This Row],[Total]],Table1341012[Total]),"")</f>
        <v/>
      </c>
      <c r="M170" s="5" t="str">
        <f>IF(Table1341012[[#This Row],[Name]]&lt;&gt;"",Table1341012[[#This Row],[Name]],"")</f>
        <v/>
      </c>
      <c r="N170">
        <f>SUM(Table1341012[[#This Row],[Class]:[Column3]])-Table1341012[[#This Row],[Discard]]</f>
        <v>0</v>
      </c>
      <c r="O170" s="5">
        <f>RANK(Table1341012[[#This Row],[Total2]],Table1341012[Total2])</f>
        <v>1</v>
      </c>
    </row>
    <row r="171" spans="10:15">
      <c r="J171" s="3">
        <f>IF(COUNT(Table1341012[[#This Row],[Class]:[Column4]])&gt;1,MIN(Table1341012[[#This Row],[Class]:[Column2]]),0)</f>
        <v>0</v>
      </c>
      <c r="K17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1" s="2" t="str">
        <f>IF(Table1341012[[#This Row],[Total]]&lt;&gt;"",RANK(Table1341012[[#This Row],[Total]],Table1341012[Total]),"")</f>
        <v/>
      </c>
      <c r="M171" s="5" t="str">
        <f>IF(Table1341012[[#This Row],[Name]]&lt;&gt;"",Table1341012[[#This Row],[Name]],"")</f>
        <v/>
      </c>
      <c r="N171">
        <f>SUM(Table1341012[[#This Row],[Class]:[Column3]])-Table1341012[[#This Row],[Discard]]</f>
        <v>0</v>
      </c>
      <c r="O171" s="5">
        <f>RANK(Table1341012[[#This Row],[Total2]],Table1341012[Total2])</f>
        <v>1</v>
      </c>
    </row>
    <row r="172" spans="10:15">
      <c r="J172" s="3">
        <f>IF(COUNT(Table1341012[[#This Row],[Class]:[Column4]])&gt;1,MIN(Table1341012[[#This Row],[Class]:[Column2]]),0)</f>
        <v>0</v>
      </c>
      <c r="K17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2" s="2" t="str">
        <f>IF(Table1341012[[#This Row],[Total]]&lt;&gt;"",RANK(Table1341012[[#This Row],[Total]],Table1341012[Total]),"")</f>
        <v/>
      </c>
      <c r="M172" s="5" t="str">
        <f>IF(Table1341012[[#This Row],[Name]]&lt;&gt;"",Table1341012[[#This Row],[Name]],"")</f>
        <v/>
      </c>
      <c r="N172">
        <f>SUM(Table1341012[[#This Row],[Class]:[Column3]])-Table1341012[[#This Row],[Discard]]</f>
        <v>0</v>
      </c>
      <c r="O172" s="5">
        <f>RANK(Table1341012[[#This Row],[Total2]],Table1341012[Total2])</f>
        <v>1</v>
      </c>
    </row>
    <row r="173" spans="10:15">
      <c r="J173" s="3">
        <f>IF(COUNT(Table1341012[[#This Row],[Class]:[Column4]])&gt;1,MIN(Table1341012[[#This Row],[Class]:[Column2]]),0)</f>
        <v>0</v>
      </c>
      <c r="K17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3" s="2" t="str">
        <f>IF(Table1341012[[#This Row],[Total]]&lt;&gt;"",RANK(Table1341012[[#This Row],[Total]],Table1341012[Total]),"")</f>
        <v/>
      </c>
      <c r="M173" s="5" t="str">
        <f>IF(Table1341012[[#This Row],[Name]]&lt;&gt;"",Table1341012[[#This Row],[Name]],"")</f>
        <v/>
      </c>
      <c r="N173">
        <f>SUM(Table1341012[[#This Row],[Class]:[Column3]])-Table1341012[[#This Row],[Discard]]</f>
        <v>0</v>
      </c>
      <c r="O173" s="5">
        <f>RANK(Table1341012[[#This Row],[Total2]],Table1341012[Total2])</f>
        <v>1</v>
      </c>
    </row>
    <row r="174" spans="10:15">
      <c r="J174" s="3">
        <f>IF(COUNT(Table1341012[[#This Row],[Class]:[Column4]])&gt;1,MIN(Table1341012[[#This Row],[Class]:[Column2]]),0)</f>
        <v>0</v>
      </c>
      <c r="K17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4" s="2" t="str">
        <f>IF(Table1341012[[#This Row],[Total]]&lt;&gt;"",RANK(Table1341012[[#This Row],[Total]],Table1341012[Total]),"")</f>
        <v/>
      </c>
      <c r="M174" s="5" t="str">
        <f>IF(Table1341012[[#This Row],[Name]]&lt;&gt;"",Table1341012[[#This Row],[Name]],"")</f>
        <v/>
      </c>
      <c r="N174">
        <f>SUM(Table1341012[[#This Row],[Class]:[Column3]])-Table1341012[[#This Row],[Discard]]</f>
        <v>0</v>
      </c>
      <c r="O174" s="5">
        <f>RANK(Table1341012[[#This Row],[Total2]],Table1341012[Total2])</f>
        <v>1</v>
      </c>
    </row>
    <row r="175" spans="10:15">
      <c r="J175" s="3">
        <f>IF(COUNT(Table1341012[[#This Row],[Class]:[Column4]])&gt;1,MIN(Table1341012[[#This Row],[Class]:[Column2]]),0)</f>
        <v>0</v>
      </c>
      <c r="K17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5" s="2" t="str">
        <f>IF(Table1341012[[#This Row],[Total]]&lt;&gt;"",RANK(Table1341012[[#This Row],[Total]],Table1341012[Total]),"")</f>
        <v/>
      </c>
      <c r="M175" s="5" t="str">
        <f>IF(Table1341012[[#This Row],[Name]]&lt;&gt;"",Table1341012[[#This Row],[Name]],"")</f>
        <v/>
      </c>
      <c r="N175">
        <f>SUM(Table1341012[[#This Row],[Class]:[Column3]])-Table1341012[[#This Row],[Discard]]</f>
        <v>0</v>
      </c>
      <c r="O175" s="5">
        <f>RANK(Table1341012[[#This Row],[Total2]],Table1341012[Total2])</f>
        <v>1</v>
      </c>
    </row>
    <row r="176" spans="10:15">
      <c r="J176" s="3">
        <f>IF(COUNT(Table1341012[[#This Row],[Class]:[Column4]])&gt;1,MIN(Table1341012[[#This Row],[Class]:[Column2]]),0)</f>
        <v>0</v>
      </c>
      <c r="K17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6" s="2" t="str">
        <f>IF(Table1341012[[#This Row],[Total]]&lt;&gt;"",RANK(Table1341012[[#This Row],[Total]],Table1341012[Total]),"")</f>
        <v/>
      </c>
      <c r="M176" s="5" t="str">
        <f>IF(Table1341012[[#This Row],[Name]]&lt;&gt;"",Table1341012[[#This Row],[Name]],"")</f>
        <v/>
      </c>
      <c r="N176">
        <f>SUM(Table1341012[[#This Row],[Class]:[Column3]])-Table1341012[[#This Row],[Discard]]</f>
        <v>0</v>
      </c>
      <c r="O176" s="5">
        <f>RANK(Table1341012[[#This Row],[Total2]],Table1341012[Total2])</f>
        <v>1</v>
      </c>
    </row>
    <row r="177" spans="10:15">
      <c r="J177" s="3">
        <f>IF(COUNT(Table1341012[[#This Row],[Class]:[Column4]])&gt;1,MIN(Table1341012[[#This Row],[Class]:[Column2]]),0)</f>
        <v>0</v>
      </c>
      <c r="K17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7" s="2" t="str">
        <f>IF(Table1341012[[#This Row],[Total]]&lt;&gt;"",RANK(Table1341012[[#This Row],[Total]],Table1341012[Total]),"")</f>
        <v/>
      </c>
      <c r="M177" s="5" t="str">
        <f>IF(Table1341012[[#This Row],[Name]]&lt;&gt;"",Table1341012[[#This Row],[Name]],"")</f>
        <v/>
      </c>
      <c r="N177">
        <f>SUM(Table1341012[[#This Row],[Class]:[Column3]])-Table1341012[[#This Row],[Discard]]</f>
        <v>0</v>
      </c>
      <c r="O177" s="5">
        <f>RANK(Table1341012[[#This Row],[Total2]],Table1341012[Total2])</f>
        <v>1</v>
      </c>
    </row>
    <row r="178" spans="10:15">
      <c r="J178" s="3">
        <f>IF(COUNT(Table1341012[[#This Row],[Class]:[Column4]])&gt;1,MIN(Table1341012[[#This Row],[Class]:[Column2]]),0)</f>
        <v>0</v>
      </c>
      <c r="K17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8" s="2" t="str">
        <f>IF(Table1341012[[#This Row],[Total]]&lt;&gt;"",RANK(Table1341012[[#This Row],[Total]],Table1341012[Total]),"")</f>
        <v/>
      </c>
      <c r="M178" s="5" t="str">
        <f>IF(Table1341012[[#This Row],[Name]]&lt;&gt;"",Table1341012[[#This Row],[Name]],"")</f>
        <v/>
      </c>
      <c r="N178">
        <f>SUM(Table1341012[[#This Row],[Class]:[Column3]])-Table1341012[[#This Row],[Discard]]</f>
        <v>0</v>
      </c>
      <c r="O178" s="5">
        <f>RANK(Table1341012[[#This Row],[Total2]],Table1341012[Total2])</f>
        <v>1</v>
      </c>
    </row>
    <row r="179" spans="10:15">
      <c r="J179" s="3">
        <f>IF(COUNT(Table1341012[[#This Row],[Class]:[Column4]])&gt;1,MIN(Table1341012[[#This Row],[Class]:[Column2]]),0)</f>
        <v>0</v>
      </c>
      <c r="K17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79" s="2" t="str">
        <f>IF(Table1341012[[#This Row],[Total]]&lt;&gt;"",RANK(Table1341012[[#This Row],[Total]],Table1341012[Total]),"")</f>
        <v/>
      </c>
      <c r="M179" s="5" t="str">
        <f>IF(Table1341012[[#This Row],[Name]]&lt;&gt;"",Table1341012[[#This Row],[Name]],"")</f>
        <v/>
      </c>
      <c r="N179">
        <f>SUM(Table1341012[[#This Row],[Class]:[Column3]])-Table1341012[[#This Row],[Discard]]</f>
        <v>0</v>
      </c>
      <c r="O179" s="5">
        <f>RANK(Table1341012[[#This Row],[Total2]],Table1341012[Total2])</f>
        <v>1</v>
      </c>
    </row>
    <row r="180" spans="10:15">
      <c r="J180" s="3">
        <f>IF(COUNT(Table1341012[[#This Row],[Class]:[Column4]])&gt;1,MIN(Table1341012[[#This Row],[Class]:[Column2]]),0)</f>
        <v>0</v>
      </c>
      <c r="K18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0" s="2" t="str">
        <f>IF(Table1341012[[#This Row],[Total]]&lt;&gt;"",RANK(Table1341012[[#This Row],[Total]],Table1341012[Total]),"")</f>
        <v/>
      </c>
      <c r="M180" s="5" t="str">
        <f>IF(Table1341012[[#This Row],[Name]]&lt;&gt;"",Table1341012[[#This Row],[Name]],"")</f>
        <v/>
      </c>
      <c r="N180">
        <f>SUM(Table1341012[[#This Row],[Class]:[Column3]])-Table1341012[[#This Row],[Discard]]</f>
        <v>0</v>
      </c>
      <c r="O180" s="5">
        <f>RANK(Table1341012[[#This Row],[Total2]],Table1341012[Total2])</f>
        <v>1</v>
      </c>
    </row>
    <row r="181" spans="10:15">
      <c r="J181" s="3">
        <f>IF(COUNT(Table1341012[[#This Row],[Class]:[Column4]])&gt;1,MIN(Table1341012[[#This Row],[Class]:[Column2]]),0)</f>
        <v>0</v>
      </c>
      <c r="K18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1" s="2" t="str">
        <f>IF(Table1341012[[#This Row],[Total]]&lt;&gt;"",RANK(Table1341012[[#This Row],[Total]],Table1341012[Total]),"")</f>
        <v/>
      </c>
      <c r="M181" s="5" t="str">
        <f>IF(Table1341012[[#This Row],[Name]]&lt;&gt;"",Table1341012[[#This Row],[Name]],"")</f>
        <v/>
      </c>
      <c r="N181">
        <f>SUM(Table1341012[[#This Row],[Class]:[Column3]])-Table1341012[[#This Row],[Discard]]</f>
        <v>0</v>
      </c>
      <c r="O181" s="5">
        <f>RANK(Table1341012[[#This Row],[Total2]],Table1341012[Total2])</f>
        <v>1</v>
      </c>
    </row>
    <row r="182" spans="10:15">
      <c r="J182" s="3">
        <f>IF(COUNT(Table1341012[[#This Row],[Class]:[Column4]])&gt;1,MIN(Table1341012[[#This Row],[Class]:[Column2]]),0)</f>
        <v>0</v>
      </c>
      <c r="K18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2" s="2" t="str">
        <f>IF(Table1341012[[#This Row],[Total]]&lt;&gt;"",RANK(Table1341012[[#This Row],[Total]],Table1341012[Total]),"")</f>
        <v/>
      </c>
      <c r="M182" s="5" t="str">
        <f>IF(Table1341012[[#This Row],[Name]]&lt;&gt;"",Table1341012[[#This Row],[Name]],"")</f>
        <v/>
      </c>
      <c r="N182">
        <f>SUM(Table1341012[[#This Row],[Class]:[Column3]])-Table1341012[[#This Row],[Discard]]</f>
        <v>0</v>
      </c>
      <c r="O182" s="5">
        <f>RANK(Table1341012[[#This Row],[Total2]],Table1341012[Total2])</f>
        <v>1</v>
      </c>
    </row>
    <row r="183" spans="10:15">
      <c r="J183" s="3">
        <f>IF(COUNT(Table1341012[[#This Row],[Class]:[Column4]])&gt;1,MIN(Table1341012[[#This Row],[Class]:[Column2]]),0)</f>
        <v>0</v>
      </c>
      <c r="K18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3" s="2" t="str">
        <f>IF(Table1341012[[#This Row],[Total]]&lt;&gt;"",RANK(Table1341012[[#This Row],[Total]],Table1341012[Total]),"")</f>
        <v/>
      </c>
      <c r="M183" s="5" t="str">
        <f>IF(Table1341012[[#This Row],[Name]]&lt;&gt;"",Table1341012[[#This Row],[Name]],"")</f>
        <v/>
      </c>
      <c r="N183">
        <f>SUM(Table1341012[[#This Row],[Class]:[Column3]])-Table1341012[[#This Row],[Discard]]</f>
        <v>0</v>
      </c>
      <c r="O183" s="5">
        <f>RANK(Table1341012[[#This Row],[Total2]],Table1341012[Total2])</f>
        <v>1</v>
      </c>
    </row>
    <row r="184" spans="10:15">
      <c r="J184" s="3">
        <f>IF(COUNT(Table1341012[[#This Row],[Class]:[Column4]])&gt;1,MIN(Table1341012[[#This Row],[Class]:[Column2]]),0)</f>
        <v>0</v>
      </c>
      <c r="K18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4" s="2" t="str">
        <f>IF(Table1341012[[#This Row],[Total]]&lt;&gt;"",RANK(Table1341012[[#This Row],[Total]],Table1341012[Total]),"")</f>
        <v/>
      </c>
      <c r="M184" s="5" t="str">
        <f>IF(Table1341012[[#This Row],[Name]]&lt;&gt;"",Table1341012[[#This Row],[Name]],"")</f>
        <v/>
      </c>
      <c r="N184">
        <f>SUM(Table1341012[[#This Row],[Class]:[Column3]])-Table1341012[[#This Row],[Discard]]</f>
        <v>0</v>
      </c>
      <c r="O184" s="5">
        <f>RANK(Table1341012[[#This Row],[Total2]],Table1341012[Total2])</f>
        <v>1</v>
      </c>
    </row>
    <row r="185" spans="10:15">
      <c r="J185" s="3">
        <f>IF(COUNT(Table1341012[[#This Row],[Class]:[Column4]])&gt;1,MIN(Table1341012[[#This Row],[Class]:[Column2]]),0)</f>
        <v>0</v>
      </c>
      <c r="K18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5" s="2" t="str">
        <f>IF(Table1341012[[#This Row],[Total]]&lt;&gt;"",RANK(Table1341012[[#This Row],[Total]],Table1341012[Total]),"")</f>
        <v/>
      </c>
      <c r="M185" s="5" t="str">
        <f>IF(Table1341012[[#This Row],[Name]]&lt;&gt;"",Table1341012[[#This Row],[Name]],"")</f>
        <v/>
      </c>
      <c r="N185">
        <f>SUM(Table1341012[[#This Row],[Class]:[Column3]])-Table1341012[[#This Row],[Discard]]</f>
        <v>0</v>
      </c>
      <c r="O185" s="5">
        <f>RANK(Table1341012[[#This Row],[Total2]],Table1341012[Total2])</f>
        <v>1</v>
      </c>
    </row>
    <row r="186" spans="10:15">
      <c r="J186" s="3">
        <f>IF(COUNT(Table1341012[[#This Row],[Class]:[Column4]])&gt;1,MIN(Table1341012[[#This Row],[Class]:[Column2]]),0)</f>
        <v>0</v>
      </c>
      <c r="K18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6" s="2" t="str">
        <f>IF(Table1341012[[#This Row],[Total]]&lt;&gt;"",RANK(Table1341012[[#This Row],[Total]],Table1341012[Total]),"")</f>
        <v/>
      </c>
      <c r="M186" s="5" t="str">
        <f>IF(Table1341012[[#This Row],[Name]]&lt;&gt;"",Table1341012[[#This Row],[Name]],"")</f>
        <v/>
      </c>
      <c r="N186">
        <f>SUM(Table1341012[[#This Row],[Class]:[Column3]])-Table1341012[[#This Row],[Discard]]</f>
        <v>0</v>
      </c>
      <c r="O186" s="5">
        <f>RANK(Table1341012[[#This Row],[Total2]],Table1341012[Total2])</f>
        <v>1</v>
      </c>
    </row>
    <row r="187" spans="10:15">
      <c r="J187" s="3">
        <f>IF(COUNT(Table1341012[[#This Row],[Class]:[Column4]])&gt;1,MIN(Table1341012[[#This Row],[Class]:[Column2]]),0)</f>
        <v>0</v>
      </c>
      <c r="K18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7" s="2" t="str">
        <f>IF(Table1341012[[#This Row],[Total]]&lt;&gt;"",RANK(Table1341012[[#This Row],[Total]],Table1341012[Total]),"")</f>
        <v/>
      </c>
      <c r="M187" s="5" t="str">
        <f>IF(Table1341012[[#This Row],[Name]]&lt;&gt;"",Table1341012[[#This Row],[Name]],"")</f>
        <v/>
      </c>
      <c r="N187">
        <f>SUM(Table1341012[[#This Row],[Class]:[Column3]])-Table1341012[[#This Row],[Discard]]</f>
        <v>0</v>
      </c>
      <c r="O187" s="5">
        <f>RANK(Table1341012[[#This Row],[Total2]],Table1341012[Total2])</f>
        <v>1</v>
      </c>
    </row>
    <row r="188" spans="10:15">
      <c r="J188" s="3">
        <f>IF(COUNT(Table1341012[[#This Row],[Class]:[Column4]])&gt;1,MIN(Table1341012[[#This Row],[Class]:[Column2]]),0)</f>
        <v>0</v>
      </c>
      <c r="K18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8" s="2" t="str">
        <f>IF(Table1341012[[#This Row],[Total]]&lt;&gt;"",RANK(Table1341012[[#This Row],[Total]],Table1341012[Total]),"")</f>
        <v/>
      </c>
      <c r="M188" s="5" t="str">
        <f>IF(Table1341012[[#This Row],[Name]]&lt;&gt;"",Table1341012[[#This Row],[Name]],"")</f>
        <v/>
      </c>
      <c r="N188">
        <f>SUM(Table1341012[[#This Row],[Class]:[Column3]])-Table1341012[[#This Row],[Discard]]</f>
        <v>0</v>
      </c>
      <c r="O188" s="5">
        <f>RANK(Table1341012[[#This Row],[Total2]],Table1341012[Total2])</f>
        <v>1</v>
      </c>
    </row>
    <row r="189" spans="10:15">
      <c r="J189" s="3">
        <f>IF(COUNT(Table1341012[[#This Row],[Class]:[Column4]])&gt;1,MIN(Table1341012[[#This Row],[Class]:[Column2]]),0)</f>
        <v>0</v>
      </c>
      <c r="K18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89" s="2" t="str">
        <f>IF(Table1341012[[#This Row],[Total]]&lt;&gt;"",RANK(Table1341012[[#This Row],[Total]],Table1341012[Total]),"")</f>
        <v/>
      </c>
      <c r="M189" s="5" t="str">
        <f>IF(Table1341012[[#This Row],[Name]]&lt;&gt;"",Table1341012[[#This Row],[Name]],"")</f>
        <v/>
      </c>
      <c r="N189">
        <f>SUM(Table1341012[[#This Row],[Class]:[Column3]])-Table1341012[[#This Row],[Discard]]</f>
        <v>0</v>
      </c>
      <c r="O189" s="5">
        <f>RANK(Table1341012[[#This Row],[Total2]],Table1341012[Total2])</f>
        <v>1</v>
      </c>
    </row>
    <row r="190" spans="10:15">
      <c r="J190" s="3">
        <f>IF(COUNT(Table1341012[[#This Row],[Class]:[Column4]])&gt;1,MIN(Table1341012[[#This Row],[Class]:[Column2]]),0)</f>
        <v>0</v>
      </c>
      <c r="K19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0" s="2" t="str">
        <f>IF(Table1341012[[#This Row],[Total]]&lt;&gt;"",RANK(Table1341012[[#This Row],[Total]],Table1341012[Total]),"")</f>
        <v/>
      </c>
      <c r="M190" s="5" t="str">
        <f>IF(Table1341012[[#This Row],[Name]]&lt;&gt;"",Table1341012[[#This Row],[Name]],"")</f>
        <v/>
      </c>
      <c r="N190">
        <f>SUM(Table1341012[[#This Row],[Class]:[Column3]])-Table1341012[[#This Row],[Discard]]</f>
        <v>0</v>
      </c>
      <c r="O190" s="5">
        <f>RANK(Table1341012[[#This Row],[Total2]],Table1341012[Total2])</f>
        <v>1</v>
      </c>
    </row>
    <row r="191" spans="10:15">
      <c r="J191" s="3">
        <f>IF(COUNT(Table1341012[[#This Row],[Class]:[Column4]])&gt;1,MIN(Table1341012[[#This Row],[Class]:[Column2]]),0)</f>
        <v>0</v>
      </c>
      <c r="K19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1" s="2" t="str">
        <f>IF(Table1341012[[#This Row],[Total]]&lt;&gt;"",RANK(Table1341012[[#This Row],[Total]],Table1341012[Total]),"")</f>
        <v/>
      </c>
      <c r="M191" s="5" t="str">
        <f>IF(Table1341012[[#This Row],[Name]]&lt;&gt;"",Table1341012[[#This Row],[Name]],"")</f>
        <v/>
      </c>
      <c r="N191">
        <f>SUM(Table1341012[[#This Row],[Class]:[Column3]])-Table1341012[[#This Row],[Discard]]</f>
        <v>0</v>
      </c>
      <c r="O191" s="5">
        <f>RANK(Table1341012[[#This Row],[Total2]],Table1341012[Total2])</f>
        <v>1</v>
      </c>
    </row>
    <row r="192" spans="10:15">
      <c r="J192" s="3">
        <f>IF(COUNT(Table1341012[[#This Row],[Class]:[Column4]])&gt;1,MIN(Table1341012[[#This Row],[Class]:[Column2]]),0)</f>
        <v>0</v>
      </c>
      <c r="K19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2" s="2" t="str">
        <f>IF(Table1341012[[#This Row],[Total]]&lt;&gt;"",RANK(Table1341012[[#This Row],[Total]],Table1341012[Total]),"")</f>
        <v/>
      </c>
      <c r="M192" s="5" t="str">
        <f>IF(Table1341012[[#This Row],[Name]]&lt;&gt;"",Table1341012[[#This Row],[Name]],"")</f>
        <v/>
      </c>
      <c r="N192">
        <f>SUM(Table1341012[[#This Row],[Class]:[Column3]])-Table1341012[[#This Row],[Discard]]</f>
        <v>0</v>
      </c>
      <c r="O192" s="5">
        <f>RANK(Table1341012[[#This Row],[Total2]],Table1341012[Total2])</f>
        <v>1</v>
      </c>
    </row>
    <row r="193" spans="10:15">
      <c r="J193" s="3">
        <f>IF(COUNT(Table1341012[[#This Row],[Class]:[Column4]])&gt;1,MIN(Table1341012[[#This Row],[Class]:[Column2]]),0)</f>
        <v>0</v>
      </c>
      <c r="K19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3" s="2" t="str">
        <f>IF(Table1341012[[#This Row],[Total]]&lt;&gt;"",RANK(Table1341012[[#This Row],[Total]],Table1341012[Total]),"")</f>
        <v/>
      </c>
      <c r="M193" s="5" t="str">
        <f>IF(Table1341012[[#This Row],[Name]]&lt;&gt;"",Table1341012[[#This Row],[Name]],"")</f>
        <v/>
      </c>
      <c r="N193">
        <f>SUM(Table1341012[[#This Row],[Class]:[Column3]])-Table1341012[[#This Row],[Discard]]</f>
        <v>0</v>
      </c>
      <c r="O193" s="5">
        <f>RANK(Table1341012[[#This Row],[Total2]],Table1341012[Total2])</f>
        <v>1</v>
      </c>
    </row>
    <row r="194" spans="10:15">
      <c r="J194" s="3">
        <f>IF(COUNT(Table1341012[[#This Row],[Class]:[Column4]])&gt;1,MIN(Table1341012[[#This Row],[Class]:[Column2]]),0)</f>
        <v>0</v>
      </c>
      <c r="K19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4" s="2" t="str">
        <f>IF(Table1341012[[#This Row],[Total]]&lt;&gt;"",RANK(Table1341012[[#This Row],[Total]],Table1341012[Total]),"")</f>
        <v/>
      </c>
      <c r="M194" s="5" t="str">
        <f>IF(Table1341012[[#This Row],[Name]]&lt;&gt;"",Table1341012[[#This Row],[Name]],"")</f>
        <v/>
      </c>
      <c r="N194">
        <f>SUM(Table1341012[[#This Row],[Class]:[Column3]])-Table1341012[[#This Row],[Discard]]</f>
        <v>0</v>
      </c>
      <c r="O194" s="5">
        <f>RANK(Table1341012[[#This Row],[Total2]],Table1341012[Total2])</f>
        <v>1</v>
      </c>
    </row>
    <row r="195" spans="10:15">
      <c r="J195" s="3">
        <f>IF(COUNT(Table1341012[[#This Row],[Class]:[Column4]])&gt;1,MIN(Table1341012[[#This Row],[Class]:[Column2]]),0)</f>
        <v>0</v>
      </c>
      <c r="K19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5" s="2" t="str">
        <f>IF(Table1341012[[#This Row],[Total]]&lt;&gt;"",RANK(Table1341012[[#This Row],[Total]],Table1341012[Total]),"")</f>
        <v/>
      </c>
      <c r="M195" s="5" t="str">
        <f>IF(Table1341012[[#This Row],[Name]]&lt;&gt;"",Table1341012[[#This Row],[Name]],"")</f>
        <v/>
      </c>
      <c r="N195">
        <f>SUM(Table1341012[[#This Row],[Class]:[Column3]])-Table1341012[[#This Row],[Discard]]</f>
        <v>0</v>
      </c>
      <c r="O195" s="5">
        <f>RANK(Table1341012[[#This Row],[Total2]],Table1341012[Total2])</f>
        <v>1</v>
      </c>
    </row>
    <row r="196" spans="10:15">
      <c r="J196" s="3">
        <f>IF(COUNT(Table1341012[[#This Row],[Class]:[Column4]])&gt;1,MIN(Table1341012[[#This Row],[Class]:[Column2]]),0)</f>
        <v>0</v>
      </c>
      <c r="K19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6" s="2" t="str">
        <f>IF(Table1341012[[#This Row],[Total]]&lt;&gt;"",RANK(Table1341012[[#This Row],[Total]],Table1341012[Total]),"")</f>
        <v/>
      </c>
      <c r="M196" s="5" t="str">
        <f>IF(Table1341012[[#This Row],[Name]]&lt;&gt;"",Table1341012[[#This Row],[Name]],"")</f>
        <v/>
      </c>
      <c r="N196">
        <f>SUM(Table1341012[[#This Row],[Class]:[Column3]])-Table1341012[[#This Row],[Discard]]</f>
        <v>0</v>
      </c>
      <c r="O196" s="5">
        <f>RANK(Table1341012[[#This Row],[Total2]],Table1341012[Total2])</f>
        <v>1</v>
      </c>
    </row>
    <row r="197" spans="10:15">
      <c r="J197" s="3">
        <f>IF(COUNT(Table1341012[[#This Row],[Class]:[Column4]])&gt;1,MIN(Table1341012[[#This Row],[Class]:[Column2]]),0)</f>
        <v>0</v>
      </c>
      <c r="K19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7" s="2" t="str">
        <f>IF(Table1341012[[#This Row],[Total]]&lt;&gt;"",RANK(Table1341012[[#This Row],[Total]],Table1341012[Total]),"")</f>
        <v/>
      </c>
      <c r="M197" s="5" t="str">
        <f>IF(Table1341012[[#This Row],[Name]]&lt;&gt;"",Table1341012[[#This Row],[Name]],"")</f>
        <v/>
      </c>
      <c r="N197">
        <f>SUM(Table1341012[[#This Row],[Class]:[Column3]])-Table1341012[[#This Row],[Discard]]</f>
        <v>0</v>
      </c>
      <c r="O197" s="5">
        <f>RANK(Table1341012[[#This Row],[Total2]],Table1341012[Total2])</f>
        <v>1</v>
      </c>
    </row>
    <row r="198" spans="10:15">
      <c r="J198" s="3">
        <f>IF(COUNT(Table1341012[[#This Row],[Class]:[Column4]])&gt;1,MIN(Table1341012[[#This Row],[Class]:[Column2]]),0)</f>
        <v>0</v>
      </c>
      <c r="K19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8" s="2" t="str">
        <f>IF(Table1341012[[#This Row],[Total]]&lt;&gt;"",RANK(Table1341012[[#This Row],[Total]],Table1341012[Total]),"")</f>
        <v/>
      </c>
      <c r="M198" s="5" t="str">
        <f>IF(Table1341012[[#This Row],[Name]]&lt;&gt;"",Table1341012[[#This Row],[Name]],"")</f>
        <v/>
      </c>
      <c r="N198">
        <f>SUM(Table1341012[[#This Row],[Class]:[Column3]])-Table1341012[[#This Row],[Discard]]</f>
        <v>0</v>
      </c>
      <c r="O198" s="5">
        <f>RANK(Table1341012[[#This Row],[Total2]],Table1341012[Total2])</f>
        <v>1</v>
      </c>
    </row>
    <row r="199" spans="10:15">
      <c r="J199" s="3">
        <f>IF(COUNT(Table1341012[[#This Row],[Class]:[Column4]])&gt;1,MIN(Table1341012[[#This Row],[Class]:[Column2]]),0)</f>
        <v>0</v>
      </c>
      <c r="K19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199" s="2" t="str">
        <f>IF(Table1341012[[#This Row],[Total]]&lt;&gt;"",RANK(Table1341012[[#This Row],[Total]],Table1341012[Total]),"")</f>
        <v/>
      </c>
      <c r="M199" s="5" t="str">
        <f>IF(Table1341012[[#This Row],[Name]]&lt;&gt;"",Table1341012[[#This Row],[Name]],"")</f>
        <v/>
      </c>
      <c r="N199">
        <f>SUM(Table1341012[[#This Row],[Class]:[Column3]])-Table1341012[[#This Row],[Discard]]</f>
        <v>0</v>
      </c>
      <c r="O199" s="5">
        <f>RANK(Table1341012[[#This Row],[Total2]],Table1341012[Total2])</f>
        <v>1</v>
      </c>
    </row>
    <row r="200" spans="10:15">
      <c r="J200" s="3">
        <f>IF(COUNT(Table1341012[[#This Row],[Class]:[Column4]])&gt;1,MIN(Table1341012[[#This Row],[Class]:[Column2]]),0)</f>
        <v>0</v>
      </c>
      <c r="K20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0" s="2" t="str">
        <f>IF(Table1341012[[#This Row],[Total]]&lt;&gt;"",RANK(Table1341012[[#This Row],[Total]],Table1341012[Total]),"")</f>
        <v/>
      </c>
      <c r="M200" s="5" t="str">
        <f>IF(Table1341012[[#This Row],[Name]]&lt;&gt;"",Table1341012[[#This Row],[Name]],"")</f>
        <v/>
      </c>
      <c r="N200">
        <f>SUM(Table1341012[[#This Row],[Class]:[Column3]])-Table1341012[[#This Row],[Discard]]</f>
        <v>0</v>
      </c>
      <c r="O200" s="5">
        <f>RANK(Table1341012[[#This Row],[Total2]],Table1341012[Total2])</f>
        <v>1</v>
      </c>
    </row>
    <row r="201" spans="10:15">
      <c r="J201" s="3">
        <f>IF(COUNT(Table1341012[[#This Row],[Class]:[Column4]])&gt;1,MIN(Table1341012[[#This Row],[Class]:[Column2]]),0)</f>
        <v>0</v>
      </c>
      <c r="K20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1" s="2" t="str">
        <f>IF(Table1341012[[#This Row],[Total]]&lt;&gt;"",RANK(Table1341012[[#This Row],[Total]],Table1341012[Total]),"")</f>
        <v/>
      </c>
      <c r="M201" s="5" t="str">
        <f>IF(Table1341012[[#This Row],[Name]]&lt;&gt;"",Table1341012[[#This Row],[Name]],"")</f>
        <v/>
      </c>
      <c r="N201">
        <f>SUM(Table1341012[[#This Row],[Class]:[Column3]])-Table1341012[[#This Row],[Discard]]</f>
        <v>0</v>
      </c>
      <c r="O201" s="5">
        <f>RANK(Table1341012[[#This Row],[Total2]],Table1341012[Total2])</f>
        <v>1</v>
      </c>
    </row>
    <row r="202" spans="10:15">
      <c r="J202" s="3">
        <f>IF(COUNT(Table1341012[[#This Row],[Class]:[Column4]])&gt;1,MIN(Table1341012[[#This Row],[Class]:[Column2]]),0)</f>
        <v>0</v>
      </c>
      <c r="K20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2" s="2" t="str">
        <f>IF(Table1341012[[#This Row],[Total]]&lt;&gt;"",RANK(Table1341012[[#This Row],[Total]],Table1341012[Total]),"")</f>
        <v/>
      </c>
      <c r="M202" s="5" t="str">
        <f>IF(Table1341012[[#This Row],[Name]]&lt;&gt;"",Table1341012[[#This Row],[Name]],"")</f>
        <v/>
      </c>
      <c r="N202">
        <f>SUM(Table1341012[[#This Row],[Class]:[Column3]])-Table1341012[[#This Row],[Discard]]</f>
        <v>0</v>
      </c>
      <c r="O202" s="5">
        <f>RANK(Table1341012[[#This Row],[Total2]],Table1341012[Total2])</f>
        <v>1</v>
      </c>
    </row>
    <row r="203" spans="10:15">
      <c r="J203" s="3">
        <f>IF(COUNT(Table1341012[[#This Row],[Class]:[Column4]])&gt;1,MIN(Table1341012[[#This Row],[Class]:[Column2]]),0)</f>
        <v>0</v>
      </c>
      <c r="K20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3" s="2" t="str">
        <f>IF(Table1341012[[#This Row],[Total]]&lt;&gt;"",RANK(Table1341012[[#This Row],[Total]],Table1341012[Total]),"")</f>
        <v/>
      </c>
      <c r="M203" s="5" t="str">
        <f>IF(Table1341012[[#This Row],[Name]]&lt;&gt;"",Table1341012[[#This Row],[Name]],"")</f>
        <v/>
      </c>
      <c r="N203">
        <f>SUM(Table1341012[[#This Row],[Class]:[Column3]])-Table1341012[[#This Row],[Discard]]</f>
        <v>0</v>
      </c>
      <c r="O203" s="5">
        <f>RANK(Table1341012[[#This Row],[Total2]],Table1341012[Total2])</f>
        <v>1</v>
      </c>
    </row>
    <row r="204" spans="10:15">
      <c r="J204" s="3">
        <f>IF(COUNT(Table1341012[[#This Row],[Class]:[Column4]])&gt;1,MIN(Table1341012[[#This Row],[Class]:[Column2]]),0)</f>
        <v>0</v>
      </c>
      <c r="K20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4" s="2" t="str">
        <f>IF(Table1341012[[#This Row],[Total]]&lt;&gt;"",RANK(Table1341012[[#This Row],[Total]],Table1341012[Total]),"")</f>
        <v/>
      </c>
      <c r="M204" s="5" t="str">
        <f>IF(Table1341012[[#This Row],[Name]]&lt;&gt;"",Table1341012[[#This Row],[Name]],"")</f>
        <v/>
      </c>
      <c r="N204">
        <f>SUM(Table1341012[[#This Row],[Class]:[Column3]])-Table1341012[[#This Row],[Discard]]</f>
        <v>0</v>
      </c>
      <c r="O204" s="5">
        <f>RANK(Table1341012[[#This Row],[Total2]],Table1341012[Total2])</f>
        <v>1</v>
      </c>
    </row>
    <row r="205" spans="10:15">
      <c r="J205" s="3">
        <f>IF(COUNT(Table1341012[[#This Row],[Class]:[Column4]])&gt;1,MIN(Table1341012[[#This Row],[Class]:[Column2]]),0)</f>
        <v>0</v>
      </c>
      <c r="K20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5" s="2" t="str">
        <f>IF(Table1341012[[#This Row],[Total]]&lt;&gt;"",RANK(Table1341012[[#This Row],[Total]],Table1341012[Total]),"")</f>
        <v/>
      </c>
      <c r="M205" s="5" t="str">
        <f>IF(Table1341012[[#This Row],[Name]]&lt;&gt;"",Table1341012[[#This Row],[Name]],"")</f>
        <v/>
      </c>
      <c r="N205">
        <f>SUM(Table1341012[[#This Row],[Class]:[Column3]])-Table1341012[[#This Row],[Discard]]</f>
        <v>0</v>
      </c>
      <c r="O205" s="5">
        <f>RANK(Table1341012[[#This Row],[Total2]],Table1341012[Total2])</f>
        <v>1</v>
      </c>
    </row>
    <row r="206" spans="10:15">
      <c r="J206" s="3">
        <f>IF(COUNT(Table1341012[[#This Row],[Class]:[Column4]])&gt;1,MIN(Table1341012[[#This Row],[Class]:[Column2]]),0)</f>
        <v>0</v>
      </c>
      <c r="K20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6" s="2" t="str">
        <f>IF(Table1341012[[#This Row],[Total]]&lt;&gt;"",RANK(Table1341012[[#This Row],[Total]],Table1341012[Total]),"")</f>
        <v/>
      </c>
      <c r="M206" s="5" t="str">
        <f>IF(Table1341012[[#This Row],[Name]]&lt;&gt;"",Table1341012[[#This Row],[Name]],"")</f>
        <v/>
      </c>
      <c r="N206">
        <f>SUM(Table1341012[[#This Row],[Class]:[Column3]])-Table1341012[[#This Row],[Discard]]</f>
        <v>0</v>
      </c>
      <c r="O206" s="5">
        <f>RANK(Table1341012[[#This Row],[Total2]],Table1341012[Total2])</f>
        <v>1</v>
      </c>
    </row>
    <row r="207" spans="10:15">
      <c r="J207" s="3">
        <f>IF(COUNT(Table1341012[[#This Row],[Class]:[Column4]])&gt;1,MIN(Table1341012[[#This Row],[Class]:[Column2]]),0)</f>
        <v>0</v>
      </c>
      <c r="K20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7" s="2" t="str">
        <f>IF(Table1341012[[#This Row],[Total]]&lt;&gt;"",RANK(Table1341012[[#This Row],[Total]],Table1341012[Total]),"")</f>
        <v/>
      </c>
      <c r="M207" s="5" t="str">
        <f>IF(Table1341012[[#This Row],[Name]]&lt;&gt;"",Table1341012[[#This Row],[Name]],"")</f>
        <v/>
      </c>
      <c r="N207">
        <f>SUM(Table1341012[[#This Row],[Class]:[Column3]])-Table1341012[[#This Row],[Discard]]</f>
        <v>0</v>
      </c>
      <c r="O207" s="5">
        <f>RANK(Table1341012[[#This Row],[Total2]],Table1341012[Total2])</f>
        <v>1</v>
      </c>
    </row>
    <row r="208" spans="10:15">
      <c r="J208" s="3">
        <f>IF(COUNT(Table1341012[[#This Row],[Class]:[Column4]])&gt;1,MIN(Table1341012[[#This Row],[Class]:[Column2]]),0)</f>
        <v>0</v>
      </c>
      <c r="K20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8" s="2" t="str">
        <f>IF(Table1341012[[#This Row],[Total]]&lt;&gt;"",RANK(Table1341012[[#This Row],[Total]],Table1341012[Total]),"")</f>
        <v/>
      </c>
      <c r="M208" s="5" t="str">
        <f>IF(Table1341012[[#This Row],[Name]]&lt;&gt;"",Table1341012[[#This Row],[Name]],"")</f>
        <v/>
      </c>
      <c r="N208">
        <f>SUM(Table1341012[[#This Row],[Class]:[Column3]])-Table1341012[[#This Row],[Discard]]</f>
        <v>0</v>
      </c>
      <c r="O208" s="5">
        <f>RANK(Table1341012[[#This Row],[Total2]],Table1341012[Total2])</f>
        <v>1</v>
      </c>
    </row>
    <row r="209" spans="10:15">
      <c r="J209" s="3">
        <f>IF(COUNT(Table1341012[[#This Row],[Class]:[Column4]])&gt;1,MIN(Table1341012[[#This Row],[Class]:[Column2]]),0)</f>
        <v>0</v>
      </c>
      <c r="K20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09" s="2" t="str">
        <f>IF(Table1341012[[#This Row],[Total]]&lt;&gt;"",RANK(Table1341012[[#This Row],[Total]],Table1341012[Total]),"")</f>
        <v/>
      </c>
      <c r="M209" s="5" t="str">
        <f>IF(Table1341012[[#This Row],[Name]]&lt;&gt;"",Table1341012[[#This Row],[Name]],"")</f>
        <v/>
      </c>
      <c r="N209">
        <f>SUM(Table1341012[[#This Row],[Class]:[Column3]])-Table1341012[[#This Row],[Discard]]</f>
        <v>0</v>
      </c>
      <c r="O209" s="5">
        <f>RANK(Table1341012[[#This Row],[Total2]],Table1341012[Total2])</f>
        <v>1</v>
      </c>
    </row>
    <row r="210" spans="10:15">
      <c r="J210" s="3">
        <f>IF(COUNT(Table1341012[[#This Row],[Class]:[Column4]])&gt;1,MIN(Table1341012[[#This Row],[Class]:[Column2]]),0)</f>
        <v>0</v>
      </c>
      <c r="K21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0" s="2" t="str">
        <f>IF(Table1341012[[#This Row],[Total]]&lt;&gt;"",RANK(Table1341012[[#This Row],[Total]],Table1341012[Total]),"")</f>
        <v/>
      </c>
      <c r="M210" s="5" t="str">
        <f>IF(Table1341012[[#This Row],[Name]]&lt;&gt;"",Table1341012[[#This Row],[Name]],"")</f>
        <v/>
      </c>
      <c r="N210">
        <f>SUM(Table1341012[[#This Row],[Class]:[Column3]])-Table1341012[[#This Row],[Discard]]</f>
        <v>0</v>
      </c>
      <c r="O210" s="5">
        <f>RANK(Table1341012[[#This Row],[Total2]],Table1341012[Total2])</f>
        <v>1</v>
      </c>
    </row>
    <row r="211" spans="10:15">
      <c r="J211" s="3">
        <f>IF(COUNT(Table1341012[[#This Row],[Class]:[Column4]])&gt;1,MIN(Table1341012[[#This Row],[Class]:[Column2]]),0)</f>
        <v>0</v>
      </c>
      <c r="K21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1" s="2" t="str">
        <f>IF(Table1341012[[#This Row],[Total]]&lt;&gt;"",RANK(Table1341012[[#This Row],[Total]],Table1341012[Total]),"")</f>
        <v/>
      </c>
      <c r="M211" s="5" t="str">
        <f>IF(Table1341012[[#This Row],[Name]]&lt;&gt;"",Table1341012[[#This Row],[Name]],"")</f>
        <v/>
      </c>
      <c r="N211">
        <f>SUM(Table1341012[[#This Row],[Class]:[Column3]])-Table1341012[[#This Row],[Discard]]</f>
        <v>0</v>
      </c>
      <c r="O211" s="5">
        <f>RANK(Table1341012[[#This Row],[Total2]],Table1341012[Total2])</f>
        <v>1</v>
      </c>
    </row>
    <row r="212" spans="10:15">
      <c r="J212" s="3">
        <f>IF(COUNT(Table1341012[[#This Row],[Class]:[Column4]])&gt;1,MIN(Table1341012[[#This Row],[Class]:[Column2]]),0)</f>
        <v>0</v>
      </c>
      <c r="K21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2" s="2" t="str">
        <f>IF(Table1341012[[#This Row],[Total]]&lt;&gt;"",RANK(Table1341012[[#This Row],[Total]],Table1341012[Total]),"")</f>
        <v/>
      </c>
      <c r="M212" s="5" t="str">
        <f>IF(Table1341012[[#This Row],[Name]]&lt;&gt;"",Table1341012[[#This Row],[Name]],"")</f>
        <v/>
      </c>
      <c r="N212">
        <f>SUM(Table1341012[[#This Row],[Class]:[Column3]])-Table1341012[[#This Row],[Discard]]</f>
        <v>0</v>
      </c>
      <c r="O212" s="5">
        <f>RANK(Table1341012[[#This Row],[Total2]],Table1341012[Total2])</f>
        <v>1</v>
      </c>
    </row>
    <row r="213" spans="10:15">
      <c r="J213" s="3">
        <f>IF(COUNT(Table1341012[[#This Row],[Class]:[Column4]])&gt;1,MIN(Table1341012[[#This Row],[Class]:[Column2]]),0)</f>
        <v>0</v>
      </c>
      <c r="K21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3" s="2" t="str">
        <f>IF(Table1341012[[#This Row],[Total]]&lt;&gt;"",RANK(Table1341012[[#This Row],[Total]],Table1341012[Total]),"")</f>
        <v/>
      </c>
      <c r="M213" s="5" t="str">
        <f>IF(Table1341012[[#This Row],[Name]]&lt;&gt;"",Table1341012[[#This Row],[Name]],"")</f>
        <v/>
      </c>
      <c r="N213">
        <f>SUM(Table1341012[[#This Row],[Class]:[Column3]])-Table1341012[[#This Row],[Discard]]</f>
        <v>0</v>
      </c>
      <c r="O213" s="5">
        <f>RANK(Table1341012[[#This Row],[Total2]],Table1341012[Total2])</f>
        <v>1</v>
      </c>
    </row>
    <row r="214" spans="10:15">
      <c r="J214" s="3">
        <f>IF(COUNT(Table1341012[[#This Row],[Class]:[Column4]])&gt;1,MIN(Table1341012[[#This Row],[Class]:[Column2]]),0)</f>
        <v>0</v>
      </c>
      <c r="K21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4" s="2" t="str">
        <f>IF(Table1341012[[#This Row],[Total]]&lt;&gt;"",RANK(Table1341012[[#This Row],[Total]],Table1341012[Total]),"")</f>
        <v/>
      </c>
      <c r="M214" s="5" t="str">
        <f>IF(Table1341012[[#This Row],[Name]]&lt;&gt;"",Table1341012[[#This Row],[Name]],"")</f>
        <v/>
      </c>
      <c r="N214">
        <f>SUM(Table1341012[[#This Row],[Class]:[Column3]])-Table1341012[[#This Row],[Discard]]</f>
        <v>0</v>
      </c>
      <c r="O214" s="5">
        <f>RANK(Table1341012[[#This Row],[Total2]],Table1341012[Total2])</f>
        <v>1</v>
      </c>
    </row>
    <row r="215" spans="10:15">
      <c r="J215" s="3">
        <f>IF(COUNT(Table1341012[[#This Row],[Class]:[Column4]])&gt;1,MIN(Table1341012[[#This Row],[Class]:[Column2]]),0)</f>
        <v>0</v>
      </c>
      <c r="K21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5" s="2" t="str">
        <f>IF(Table1341012[[#This Row],[Total]]&lt;&gt;"",RANK(Table1341012[[#This Row],[Total]],Table1341012[Total]),"")</f>
        <v/>
      </c>
      <c r="M215" s="5" t="str">
        <f>IF(Table1341012[[#This Row],[Name]]&lt;&gt;"",Table1341012[[#This Row],[Name]],"")</f>
        <v/>
      </c>
      <c r="N215">
        <f>SUM(Table1341012[[#This Row],[Class]:[Column3]])-Table1341012[[#This Row],[Discard]]</f>
        <v>0</v>
      </c>
      <c r="O215" s="5">
        <f>RANK(Table1341012[[#This Row],[Total2]],Table1341012[Total2])</f>
        <v>1</v>
      </c>
    </row>
    <row r="216" spans="10:15">
      <c r="J216" s="3">
        <f>IF(COUNT(Table1341012[[#This Row],[Class]:[Column4]])&gt;1,MIN(Table1341012[[#This Row],[Class]:[Column2]]),0)</f>
        <v>0</v>
      </c>
      <c r="K21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6" s="2" t="str">
        <f>IF(Table1341012[[#This Row],[Total]]&lt;&gt;"",RANK(Table1341012[[#This Row],[Total]],Table1341012[Total]),"")</f>
        <v/>
      </c>
      <c r="M216" s="5" t="str">
        <f>IF(Table1341012[[#This Row],[Name]]&lt;&gt;"",Table1341012[[#This Row],[Name]],"")</f>
        <v/>
      </c>
      <c r="N216">
        <f>SUM(Table1341012[[#This Row],[Class]:[Column3]])-Table1341012[[#This Row],[Discard]]</f>
        <v>0</v>
      </c>
      <c r="O216" s="5">
        <f>RANK(Table1341012[[#This Row],[Total2]],Table1341012[Total2])</f>
        <v>1</v>
      </c>
    </row>
    <row r="217" spans="10:15">
      <c r="J217" s="3">
        <f>IF(COUNT(Table1341012[[#This Row],[Class]:[Column4]])&gt;1,MIN(Table1341012[[#This Row],[Class]:[Column2]]),0)</f>
        <v>0</v>
      </c>
      <c r="K21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7" s="2" t="str">
        <f>IF(Table1341012[[#This Row],[Total]]&lt;&gt;"",RANK(Table1341012[[#This Row],[Total]],Table1341012[Total]),"")</f>
        <v/>
      </c>
      <c r="M217" s="5" t="str">
        <f>IF(Table1341012[[#This Row],[Name]]&lt;&gt;"",Table1341012[[#This Row],[Name]],"")</f>
        <v/>
      </c>
      <c r="N217">
        <f>SUM(Table1341012[[#This Row],[Class]:[Column3]])-Table1341012[[#This Row],[Discard]]</f>
        <v>0</v>
      </c>
      <c r="O217" s="5">
        <f>RANK(Table1341012[[#This Row],[Total2]],Table1341012[Total2])</f>
        <v>1</v>
      </c>
    </row>
    <row r="218" spans="10:15">
      <c r="J218" s="3">
        <f>IF(COUNT(Table1341012[[#This Row],[Class]:[Column4]])&gt;1,MIN(Table1341012[[#This Row],[Class]:[Column2]]),0)</f>
        <v>0</v>
      </c>
      <c r="K21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8" s="2" t="str">
        <f>IF(Table1341012[[#This Row],[Total]]&lt;&gt;"",RANK(Table1341012[[#This Row],[Total]],Table1341012[Total]),"")</f>
        <v/>
      </c>
      <c r="M218" s="5" t="str">
        <f>IF(Table1341012[[#This Row],[Name]]&lt;&gt;"",Table1341012[[#This Row],[Name]],"")</f>
        <v/>
      </c>
      <c r="N218">
        <f>SUM(Table1341012[[#This Row],[Class]:[Column3]])-Table1341012[[#This Row],[Discard]]</f>
        <v>0</v>
      </c>
      <c r="O218" s="5">
        <f>RANK(Table1341012[[#This Row],[Total2]],Table1341012[Total2])</f>
        <v>1</v>
      </c>
    </row>
    <row r="219" spans="10:15">
      <c r="J219" s="3">
        <f>IF(COUNT(Table1341012[[#This Row],[Class]:[Column4]])&gt;1,MIN(Table1341012[[#This Row],[Class]:[Column2]]),0)</f>
        <v>0</v>
      </c>
      <c r="K21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19" s="2" t="str">
        <f>IF(Table1341012[[#This Row],[Total]]&lt;&gt;"",RANK(Table1341012[[#This Row],[Total]],Table1341012[Total]),"")</f>
        <v/>
      </c>
      <c r="M219" s="5" t="str">
        <f>IF(Table1341012[[#This Row],[Name]]&lt;&gt;"",Table1341012[[#This Row],[Name]],"")</f>
        <v/>
      </c>
      <c r="N219">
        <f>SUM(Table1341012[[#This Row],[Class]:[Column3]])-Table1341012[[#This Row],[Discard]]</f>
        <v>0</v>
      </c>
      <c r="O219" s="5">
        <f>RANK(Table1341012[[#This Row],[Total2]],Table1341012[Total2])</f>
        <v>1</v>
      </c>
    </row>
    <row r="220" spans="10:15">
      <c r="J220" s="3">
        <f>IF(COUNT(Table1341012[[#This Row],[Class]:[Column4]])&gt;1,MIN(Table1341012[[#This Row],[Class]:[Column2]]),0)</f>
        <v>0</v>
      </c>
      <c r="K220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0" s="2" t="str">
        <f>IF(Table1341012[[#This Row],[Total]]&lt;&gt;"",RANK(Table1341012[[#This Row],[Total]],Table1341012[Total]),"")</f>
        <v/>
      </c>
      <c r="M220" s="5" t="str">
        <f>IF(Table1341012[[#This Row],[Name]]&lt;&gt;"",Table1341012[[#This Row],[Name]],"")</f>
        <v/>
      </c>
      <c r="N220">
        <f>SUM(Table1341012[[#This Row],[Class]:[Column3]])-Table1341012[[#This Row],[Discard]]</f>
        <v>0</v>
      </c>
      <c r="O220" s="5">
        <f>RANK(Table1341012[[#This Row],[Total2]],Table1341012[Total2])</f>
        <v>1</v>
      </c>
    </row>
    <row r="221" spans="10:15">
      <c r="J221" s="3">
        <f>IF(COUNT(Table1341012[[#This Row],[Class]:[Column4]])&gt;1,MIN(Table1341012[[#This Row],[Class]:[Column2]]),0)</f>
        <v>0</v>
      </c>
      <c r="K221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1" s="2" t="str">
        <f>IF(Table1341012[[#This Row],[Total]]&lt;&gt;"",RANK(Table1341012[[#This Row],[Total]],Table1341012[Total]),"")</f>
        <v/>
      </c>
      <c r="M221" s="5" t="str">
        <f>IF(Table1341012[[#This Row],[Name]]&lt;&gt;"",Table1341012[[#This Row],[Name]],"")</f>
        <v/>
      </c>
      <c r="N221">
        <f>SUM(Table1341012[[#This Row],[Class]:[Column3]])-Table1341012[[#This Row],[Discard]]</f>
        <v>0</v>
      </c>
      <c r="O221" s="5">
        <f>RANK(Table1341012[[#This Row],[Total2]],Table1341012[Total2])</f>
        <v>1</v>
      </c>
    </row>
    <row r="222" spans="10:15">
      <c r="J222" s="3">
        <f>IF(COUNT(Table1341012[[#This Row],[Class]:[Column4]])&gt;1,MIN(Table1341012[[#This Row],[Class]:[Column2]]),0)</f>
        <v>0</v>
      </c>
      <c r="K222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2" s="2" t="str">
        <f>IF(Table1341012[[#This Row],[Total]]&lt;&gt;"",RANK(Table1341012[[#This Row],[Total]],Table1341012[Total]),"")</f>
        <v/>
      </c>
      <c r="M222" s="5" t="str">
        <f>IF(Table1341012[[#This Row],[Name]]&lt;&gt;"",Table1341012[[#This Row],[Name]],"")</f>
        <v/>
      </c>
      <c r="N222">
        <f>SUM(Table1341012[[#This Row],[Class]:[Column3]])-Table1341012[[#This Row],[Discard]]</f>
        <v>0</v>
      </c>
      <c r="O222" s="5">
        <f>RANK(Table1341012[[#This Row],[Total2]],Table1341012[Total2])</f>
        <v>1</v>
      </c>
    </row>
    <row r="223" spans="10:15">
      <c r="J223" s="3">
        <f>IF(COUNT(Table1341012[[#This Row],[Class]:[Column4]])&gt;1,MIN(Table1341012[[#This Row],[Class]:[Column2]]),0)</f>
        <v>0</v>
      </c>
      <c r="K223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3" s="2" t="str">
        <f>IF(Table1341012[[#This Row],[Total]]&lt;&gt;"",RANK(Table1341012[[#This Row],[Total]],Table1341012[Total]),"")</f>
        <v/>
      </c>
      <c r="M223" s="5" t="str">
        <f>IF(Table1341012[[#This Row],[Name]]&lt;&gt;"",Table1341012[[#This Row],[Name]],"")</f>
        <v/>
      </c>
      <c r="N223">
        <f>SUM(Table1341012[[#This Row],[Class]:[Column3]])-Table1341012[[#This Row],[Discard]]</f>
        <v>0</v>
      </c>
      <c r="O223" s="5">
        <f>RANK(Table1341012[[#This Row],[Total2]],Table1341012[Total2])</f>
        <v>1</v>
      </c>
    </row>
    <row r="224" spans="10:15">
      <c r="J224" s="3">
        <f>IF(COUNT(Table1341012[[#This Row],[Class]:[Column4]])&gt;1,MIN(Table1341012[[#This Row],[Class]:[Column2]]),0)</f>
        <v>0</v>
      </c>
      <c r="K224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4" s="2" t="str">
        <f>IF(Table1341012[[#This Row],[Total]]&lt;&gt;"",RANK(Table1341012[[#This Row],[Total]],Table1341012[Total]),"")</f>
        <v/>
      </c>
      <c r="M224" s="5" t="str">
        <f>IF(Table1341012[[#This Row],[Name]]&lt;&gt;"",Table1341012[[#This Row],[Name]],"")</f>
        <v/>
      </c>
      <c r="N224">
        <f>SUM(Table1341012[[#This Row],[Class]:[Column3]])-Table1341012[[#This Row],[Discard]]</f>
        <v>0</v>
      </c>
      <c r="O224" s="5">
        <f>RANK(Table1341012[[#This Row],[Total2]],Table1341012[Total2])</f>
        <v>1</v>
      </c>
    </row>
    <row r="225" spans="1:15">
      <c r="J225" s="3">
        <f>IF(COUNT(Table1341012[[#This Row],[Class]:[Column4]])&gt;1,MIN(Table1341012[[#This Row],[Class]:[Column2]]),0)</f>
        <v>0</v>
      </c>
      <c r="K225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5" s="2" t="str">
        <f>IF(Table1341012[[#This Row],[Total]]&lt;&gt;"",RANK(Table1341012[[#This Row],[Total]],Table1341012[Total]),"")</f>
        <v/>
      </c>
      <c r="M225" s="5" t="str">
        <f>IF(Table1341012[[#This Row],[Name]]&lt;&gt;"",Table1341012[[#This Row],[Name]],"")</f>
        <v/>
      </c>
      <c r="N225">
        <f>SUM(Table1341012[[#This Row],[Class]:[Column3]])-Table1341012[[#This Row],[Discard]]</f>
        <v>0</v>
      </c>
      <c r="O225" s="5">
        <f>RANK(Table1341012[[#This Row],[Total2]],Table1341012[Total2])</f>
        <v>1</v>
      </c>
    </row>
    <row r="226" spans="1:15">
      <c r="J226" s="3">
        <f>IF(COUNT(Table1341012[[#This Row],[Class]:[Column4]])&gt;1,MIN(Table1341012[[#This Row],[Class]:[Column2]]),0)</f>
        <v>0</v>
      </c>
      <c r="K226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6" s="2" t="str">
        <f>IF(Table1341012[[#This Row],[Total]]&lt;&gt;"",RANK(Table1341012[[#This Row],[Total]],Table1341012[Total]),"")</f>
        <v/>
      </c>
      <c r="M226" s="5" t="str">
        <f>IF(Table1341012[[#This Row],[Name]]&lt;&gt;"",Table1341012[[#This Row],[Name]],"")</f>
        <v/>
      </c>
      <c r="N226">
        <f>SUM(Table1341012[[#This Row],[Class]:[Column3]])-Table1341012[[#This Row],[Discard]]</f>
        <v>0</v>
      </c>
      <c r="O226" s="5">
        <f>RANK(Table1341012[[#This Row],[Total2]],Table1341012[Total2])</f>
        <v>1</v>
      </c>
    </row>
    <row r="227" spans="1:15">
      <c r="J227" s="3">
        <f>IF(COUNT(Table1341012[[#This Row],[Class]:[Column4]])&gt;1,MIN(Table1341012[[#This Row],[Class]:[Column2]]),0)</f>
        <v>0</v>
      </c>
      <c r="K227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7" s="2" t="str">
        <f>IF(Table1341012[[#This Row],[Total]]&lt;&gt;"",RANK(Table1341012[[#This Row],[Total]],Table1341012[Total]),"")</f>
        <v/>
      </c>
      <c r="M227" s="5" t="str">
        <f>IF(Table1341012[[#This Row],[Name]]&lt;&gt;"",Table1341012[[#This Row],[Name]],"")</f>
        <v/>
      </c>
      <c r="N227">
        <f>SUM(Table1341012[[#This Row],[Class]:[Column3]])-Table1341012[[#This Row],[Discard]]</f>
        <v>0</v>
      </c>
      <c r="O227" s="5">
        <f>RANK(Table1341012[[#This Row],[Total2]],Table1341012[Total2])</f>
        <v>1</v>
      </c>
    </row>
    <row r="228" spans="1:15">
      <c r="J228" s="3">
        <f>IF(COUNT(Table1341012[[#This Row],[Class]:[Column4]])&gt;1,MIN(Table1341012[[#This Row],[Class]:[Column2]]),0)</f>
        <v>0</v>
      </c>
      <c r="K228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8" s="2" t="str">
        <f>IF(Table1341012[[#This Row],[Total]]&lt;&gt;"",RANK(Table1341012[[#This Row],[Total]],Table1341012[Total]),"")</f>
        <v/>
      </c>
      <c r="M228" s="5" t="str">
        <f>IF(Table1341012[[#This Row],[Name]]&lt;&gt;"",Table1341012[[#This Row],[Name]],"")</f>
        <v/>
      </c>
      <c r="N228">
        <f>SUM(Table1341012[[#This Row],[Class]:[Column3]])-Table1341012[[#This Row],[Discard]]</f>
        <v>0</v>
      </c>
      <c r="O228" s="5">
        <f>RANK(Table1341012[[#This Row],[Total2]],Table1341012[Total2])</f>
        <v>1</v>
      </c>
    </row>
    <row r="229" spans="1:15">
      <c r="A229" s="11"/>
      <c r="B229" s="10"/>
      <c r="C229" s="10"/>
      <c r="D229" s="10"/>
      <c r="E229" s="10"/>
      <c r="F229" s="10"/>
      <c r="G229" s="10"/>
      <c r="H229" s="10"/>
      <c r="I229" s="10"/>
      <c r="J229" s="3">
        <f>IF(COUNT(Table1341012[[#This Row],[Class]:[Column4]])&gt;1,MIN(Table1341012[[#This Row],[Class]:[Column2]]),0)</f>
        <v>0</v>
      </c>
      <c r="K229" s="17" t="str">
        <f>IF(SUM(Table1341012[[#This Row],[Class]:[Column4]])-Table1341012[[#This Row],[Discard]]+Table1341012[[#This Row],[Discard]]/100000&gt;0,SUM(Table1341012[[#This Row],[Class]:[Column4]])-Table1341012[[#This Row],[Discard]],"")</f>
        <v/>
      </c>
      <c r="L229" s="2" t="str">
        <f>IF(Table1341012[[#This Row],[Total]]&lt;&gt;"",RANK(Table1341012[[#This Row],[Total]],Table1341012[Total]),"")</f>
        <v/>
      </c>
      <c r="M229" s="5" t="str">
        <f>IF(Table1341012[[#This Row],[Name]]&lt;&gt;"",Table1341012[[#This Row],[Name]],"")</f>
        <v/>
      </c>
      <c r="N229">
        <f>SUM(Table1341012[[#This Row],[Class]:[Column3]])-Table1341012[[#This Row],[Discard]]</f>
        <v>0</v>
      </c>
      <c r="O229" s="5">
        <f>RANK(Table1341012[[#This Row],[Total2]],Table1341012[Total2])</f>
        <v>1</v>
      </c>
    </row>
    <row r="230" spans="1:15">
      <c r="K230" s="17"/>
      <c r="L230" s="2" t="str">
        <f>IF(Table1341012[[#This Row],[Total]]&lt;&gt;"",RANK(Table1341012[[#This Row],[Total]],Table1341012[Total]),"")</f>
        <v/>
      </c>
      <c r="M230" s="5" t="str">
        <f>IF(Table1341012[[#This Row],[Name]]&lt;&gt;"",Table1341012[[#This Row],[Name]],"")</f>
        <v/>
      </c>
      <c r="N230">
        <f>SUM(Table1341012[[#This Row],[Class]:[Column3]])-Table1341012[[#This Row],[Discard]]</f>
        <v>0</v>
      </c>
      <c r="O230" s="5">
        <f>RANK(Table1341012[[#This Row],[Total2]],Table1341012[Total2])</f>
        <v>1</v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S244"/>
  <sheetViews>
    <sheetView topLeftCell="A37" workbookViewId="0">
      <selection activeCell="F5" sqref="F5"/>
    </sheetView>
  </sheetViews>
  <sheetFormatPr defaultColWidth="9.125" defaultRowHeight="15"/>
  <cols>
    <col min="1" max="1" width="4.375" style="18" customWidth="1"/>
    <col min="2" max="2" width="7.875" style="18" customWidth="1"/>
    <col min="3" max="3" width="6.375" style="18" customWidth="1"/>
    <col min="4" max="4" width="2.125" style="18" customWidth="1"/>
    <col min="5" max="5" width="8.5" style="18" customWidth="1"/>
    <col min="6" max="19" width="4.5" style="18" customWidth="1"/>
    <col min="20" max="16384" width="9.125" style="18"/>
  </cols>
  <sheetData>
    <row r="1" spans="2:19" ht="15.75">
      <c r="B1" s="19"/>
      <c r="C1" s="19"/>
      <c r="D1" s="19"/>
      <c r="E1" s="19"/>
      <c r="F1" s="19"/>
      <c r="G1" s="19"/>
      <c r="H1" s="19"/>
      <c r="I1" s="19"/>
      <c r="J1" s="19"/>
      <c r="K1" s="29"/>
      <c r="L1" s="29"/>
      <c r="M1" s="29"/>
    </row>
    <row r="2" spans="2:19" ht="15.75">
      <c r="B2" s="146" t="s">
        <v>274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2:19" ht="15.75">
      <c r="B3" s="19"/>
      <c r="C3" s="19"/>
      <c r="D3" s="19"/>
      <c r="E3" s="19"/>
      <c r="F3" s="19"/>
      <c r="G3" s="19"/>
      <c r="H3" s="19"/>
      <c r="I3" s="19"/>
      <c r="J3" s="19"/>
      <c r="K3" s="29"/>
      <c r="L3" s="29"/>
      <c r="M3" s="29"/>
    </row>
    <row r="4" spans="2:19" ht="15.75">
      <c r="B4" s="20" t="s">
        <v>275</v>
      </c>
      <c r="C4" s="20" t="s">
        <v>276</v>
      </c>
      <c r="E4" s="19" t="s">
        <v>277</v>
      </c>
      <c r="F4" s="21">
        <v>38</v>
      </c>
      <c r="G4" s="19"/>
      <c r="H4" s="19"/>
      <c r="I4" s="19"/>
      <c r="J4" s="19"/>
      <c r="K4" s="19"/>
      <c r="L4" s="19"/>
      <c r="M4" s="19"/>
      <c r="N4" s="29"/>
      <c r="O4" s="29"/>
      <c r="P4" s="29"/>
    </row>
    <row r="5" spans="2:19" ht="15.75">
      <c r="B5" s="20">
        <v>1</v>
      </c>
      <c r="C5" s="20">
        <v>500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</row>
    <row r="6" spans="2:19" ht="15.75">
      <c r="B6" s="20">
        <v>2</v>
      </c>
      <c r="C6" s="20">
        <v>480</v>
      </c>
      <c r="E6" s="23">
        <f t="shared" ref="E6:S6" si="0">VLOOKUP($F$4,$B$5:$C$46,2)</f>
        <v>250</v>
      </c>
      <c r="F6" s="23">
        <f t="shared" si="0"/>
        <v>250</v>
      </c>
      <c r="G6" s="23">
        <f t="shared" si="0"/>
        <v>250</v>
      </c>
      <c r="H6" s="23">
        <f t="shared" si="0"/>
        <v>250</v>
      </c>
      <c r="I6" s="23">
        <f t="shared" si="0"/>
        <v>250</v>
      </c>
      <c r="J6" s="23">
        <f t="shared" si="0"/>
        <v>250</v>
      </c>
      <c r="K6" s="20">
        <f t="shared" si="0"/>
        <v>250</v>
      </c>
      <c r="L6" s="20">
        <f t="shared" si="0"/>
        <v>250</v>
      </c>
      <c r="M6" s="20">
        <f t="shared" si="0"/>
        <v>250</v>
      </c>
      <c r="N6" s="20">
        <f t="shared" si="0"/>
        <v>250</v>
      </c>
      <c r="O6" s="20">
        <f t="shared" si="0"/>
        <v>250</v>
      </c>
      <c r="P6" s="20">
        <f t="shared" si="0"/>
        <v>250</v>
      </c>
      <c r="Q6" s="20">
        <f t="shared" si="0"/>
        <v>250</v>
      </c>
      <c r="R6" s="20">
        <f t="shared" si="0"/>
        <v>250</v>
      </c>
      <c r="S6" s="20">
        <f t="shared" si="0"/>
        <v>250</v>
      </c>
    </row>
    <row r="7" spans="2:19" ht="15.75">
      <c r="B7" s="20">
        <v>3</v>
      </c>
      <c r="C7" s="20">
        <v>460</v>
      </c>
      <c r="E7" s="23">
        <f t="shared" ref="E7:S7" si="1">VLOOKUP($F$4+1,$B$5:$C$46,2)</f>
        <v>245</v>
      </c>
      <c r="F7" s="23">
        <f t="shared" si="1"/>
        <v>245</v>
      </c>
      <c r="G7" s="23">
        <f t="shared" si="1"/>
        <v>245</v>
      </c>
      <c r="H7" s="23">
        <f t="shared" si="1"/>
        <v>245</v>
      </c>
      <c r="I7" s="23">
        <f t="shared" si="1"/>
        <v>245</v>
      </c>
      <c r="J7" s="23">
        <f t="shared" si="1"/>
        <v>245</v>
      </c>
      <c r="K7" s="23">
        <f t="shared" si="1"/>
        <v>245</v>
      </c>
      <c r="L7" s="23">
        <f t="shared" si="1"/>
        <v>245</v>
      </c>
      <c r="M7" s="23">
        <f t="shared" si="1"/>
        <v>245</v>
      </c>
      <c r="N7" s="20">
        <f t="shared" si="1"/>
        <v>245</v>
      </c>
      <c r="O7" s="20">
        <f t="shared" si="1"/>
        <v>245</v>
      </c>
      <c r="P7" s="20">
        <f t="shared" si="1"/>
        <v>245</v>
      </c>
      <c r="Q7" s="20">
        <f t="shared" si="1"/>
        <v>245</v>
      </c>
      <c r="R7" s="20">
        <f t="shared" si="1"/>
        <v>245</v>
      </c>
      <c r="S7" s="20">
        <f t="shared" si="1"/>
        <v>245</v>
      </c>
    </row>
    <row r="8" spans="2:19" ht="15.75">
      <c r="B8" s="20">
        <v>4</v>
      </c>
      <c r="C8" s="20">
        <v>440</v>
      </c>
      <c r="E8" s="19"/>
      <c r="F8" s="23">
        <f t="shared" ref="F8:S8" si="2">VLOOKUP($F$4+2,$B$5:$C$46,2)</f>
        <v>240</v>
      </c>
      <c r="G8" s="23">
        <f t="shared" si="2"/>
        <v>240</v>
      </c>
      <c r="H8" s="23">
        <f t="shared" si="2"/>
        <v>240</v>
      </c>
      <c r="I8" s="23">
        <f t="shared" si="2"/>
        <v>240</v>
      </c>
      <c r="J8" s="23">
        <f t="shared" si="2"/>
        <v>240</v>
      </c>
      <c r="K8" s="23">
        <f t="shared" si="2"/>
        <v>240</v>
      </c>
      <c r="L8" s="23">
        <f t="shared" si="2"/>
        <v>240</v>
      </c>
      <c r="M8" s="23">
        <f t="shared" si="2"/>
        <v>240</v>
      </c>
      <c r="N8" s="20">
        <f t="shared" si="2"/>
        <v>240</v>
      </c>
      <c r="O8" s="20">
        <f t="shared" si="2"/>
        <v>240</v>
      </c>
      <c r="P8" s="20">
        <f t="shared" si="2"/>
        <v>240</v>
      </c>
      <c r="Q8" s="20">
        <f t="shared" si="2"/>
        <v>240</v>
      </c>
      <c r="R8" s="20">
        <f t="shared" si="2"/>
        <v>240</v>
      </c>
      <c r="S8" s="20">
        <f t="shared" si="2"/>
        <v>240</v>
      </c>
    </row>
    <row r="9" spans="2:19" ht="15" customHeight="1">
      <c r="B9" s="20">
        <v>5</v>
      </c>
      <c r="C9" s="20">
        <v>430</v>
      </c>
      <c r="E9" s="19"/>
      <c r="F9" s="19"/>
      <c r="G9" s="23">
        <f t="shared" ref="G9:S9" si="3">VLOOKUP($F$4+3,$B$5:$C$46,2)</f>
        <v>235</v>
      </c>
      <c r="H9" s="23">
        <f t="shared" si="3"/>
        <v>235</v>
      </c>
      <c r="I9" s="23">
        <f t="shared" si="3"/>
        <v>235</v>
      </c>
      <c r="J9" s="23">
        <f t="shared" si="3"/>
        <v>235</v>
      </c>
      <c r="K9" s="23">
        <f t="shared" si="3"/>
        <v>235</v>
      </c>
      <c r="L9" s="23">
        <f t="shared" si="3"/>
        <v>235</v>
      </c>
      <c r="M9" s="23">
        <f t="shared" si="3"/>
        <v>235</v>
      </c>
      <c r="N9" s="20">
        <f t="shared" si="3"/>
        <v>235</v>
      </c>
      <c r="O9" s="20">
        <f t="shared" si="3"/>
        <v>235</v>
      </c>
      <c r="P9" s="20">
        <f t="shared" si="3"/>
        <v>235</v>
      </c>
      <c r="Q9" s="20">
        <f t="shared" si="3"/>
        <v>235</v>
      </c>
      <c r="R9" s="20">
        <f t="shared" si="3"/>
        <v>235</v>
      </c>
      <c r="S9" s="20">
        <f t="shared" si="3"/>
        <v>235</v>
      </c>
    </row>
    <row r="10" spans="2:19" ht="15.75">
      <c r="B10" s="20">
        <v>6</v>
      </c>
      <c r="C10" s="20">
        <v>420</v>
      </c>
      <c r="E10" s="19"/>
      <c r="F10" s="19"/>
      <c r="G10" s="19"/>
      <c r="H10" s="23">
        <f t="shared" ref="H10:S10" si="4">VLOOKUP($F$4+4,$B$5:$C$46,2)</f>
        <v>230</v>
      </c>
      <c r="I10" s="23">
        <f t="shared" si="4"/>
        <v>230</v>
      </c>
      <c r="J10" s="23">
        <f t="shared" si="4"/>
        <v>230</v>
      </c>
      <c r="K10" s="23">
        <f t="shared" si="4"/>
        <v>230</v>
      </c>
      <c r="L10" s="23">
        <f t="shared" si="4"/>
        <v>230</v>
      </c>
      <c r="M10" s="23">
        <f t="shared" si="4"/>
        <v>230</v>
      </c>
      <c r="N10" s="20">
        <f t="shared" si="4"/>
        <v>230</v>
      </c>
      <c r="O10" s="20">
        <f t="shared" si="4"/>
        <v>230</v>
      </c>
      <c r="P10" s="20">
        <f t="shared" si="4"/>
        <v>230</v>
      </c>
      <c r="Q10" s="20">
        <f t="shared" si="4"/>
        <v>230</v>
      </c>
      <c r="R10" s="20">
        <f t="shared" si="4"/>
        <v>230</v>
      </c>
      <c r="S10" s="20">
        <f t="shared" si="4"/>
        <v>230</v>
      </c>
    </row>
    <row r="11" spans="2:19" ht="15.75">
      <c r="B11" s="20">
        <v>7</v>
      </c>
      <c r="C11" s="20">
        <v>410</v>
      </c>
      <c r="E11" s="19"/>
      <c r="F11" s="19"/>
      <c r="G11" s="19"/>
      <c r="H11" s="19"/>
      <c r="I11" s="23">
        <f t="shared" ref="I11:S11" si="5">VLOOKUP($F$4+5,$B$5:$C$46,2)</f>
        <v>230</v>
      </c>
      <c r="J11" s="23">
        <f t="shared" si="5"/>
        <v>230</v>
      </c>
      <c r="K11" s="23">
        <f t="shared" si="5"/>
        <v>230</v>
      </c>
      <c r="L11" s="23">
        <f t="shared" si="5"/>
        <v>230</v>
      </c>
      <c r="M11" s="23">
        <f t="shared" si="5"/>
        <v>230</v>
      </c>
      <c r="N11" s="20">
        <f t="shared" si="5"/>
        <v>230</v>
      </c>
      <c r="O11" s="20">
        <f t="shared" si="5"/>
        <v>230</v>
      </c>
      <c r="P11" s="20">
        <f t="shared" si="5"/>
        <v>230</v>
      </c>
      <c r="Q11" s="20">
        <f t="shared" si="5"/>
        <v>230</v>
      </c>
      <c r="R11" s="20">
        <f t="shared" si="5"/>
        <v>230</v>
      </c>
      <c r="S11" s="20">
        <f t="shared" si="5"/>
        <v>230</v>
      </c>
    </row>
    <row r="12" spans="2:19" ht="15.75">
      <c r="B12" s="20">
        <v>8</v>
      </c>
      <c r="C12" s="20">
        <v>400</v>
      </c>
      <c r="E12" s="19"/>
      <c r="F12" s="19"/>
      <c r="G12" s="19"/>
      <c r="H12" s="19"/>
      <c r="I12" s="27"/>
      <c r="J12" s="23">
        <f t="shared" ref="J12:S12" si="6">VLOOKUP($F$4+6,$B$5:$C$46,2)</f>
        <v>230</v>
      </c>
      <c r="K12" s="23">
        <f t="shared" si="6"/>
        <v>230</v>
      </c>
      <c r="L12" s="23">
        <f t="shared" si="6"/>
        <v>230</v>
      </c>
      <c r="M12" s="23">
        <f t="shared" si="6"/>
        <v>230</v>
      </c>
      <c r="N12" s="20">
        <f t="shared" si="6"/>
        <v>230</v>
      </c>
      <c r="O12" s="20">
        <f t="shared" si="6"/>
        <v>230</v>
      </c>
      <c r="P12" s="20">
        <f t="shared" si="6"/>
        <v>230</v>
      </c>
      <c r="Q12" s="20">
        <f t="shared" si="6"/>
        <v>230</v>
      </c>
      <c r="R12" s="20">
        <f t="shared" si="6"/>
        <v>230</v>
      </c>
      <c r="S12" s="20">
        <f t="shared" si="6"/>
        <v>230</v>
      </c>
    </row>
    <row r="13" spans="2:19" ht="15.75">
      <c r="B13" s="20">
        <v>9</v>
      </c>
      <c r="C13" s="20">
        <v>395</v>
      </c>
      <c r="E13" s="19"/>
      <c r="F13" s="19"/>
      <c r="G13" s="19"/>
      <c r="H13" s="19"/>
      <c r="I13" s="27"/>
      <c r="J13" s="19"/>
      <c r="K13" s="20">
        <f t="shared" ref="K13:S13" si="7">VLOOKUP($F$4+7,$B$5:$C$46,2)</f>
        <v>230</v>
      </c>
      <c r="L13" s="20">
        <f t="shared" si="7"/>
        <v>230</v>
      </c>
      <c r="M13" s="20">
        <f t="shared" si="7"/>
        <v>230</v>
      </c>
      <c r="N13" s="20">
        <f t="shared" si="7"/>
        <v>230</v>
      </c>
      <c r="O13" s="20">
        <f t="shared" si="7"/>
        <v>230</v>
      </c>
      <c r="P13" s="20">
        <f t="shared" si="7"/>
        <v>230</v>
      </c>
      <c r="Q13" s="20">
        <f t="shared" si="7"/>
        <v>230</v>
      </c>
      <c r="R13" s="20">
        <f t="shared" si="7"/>
        <v>230</v>
      </c>
      <c r="S13" s="20">
        <f t="shared" si="7"/>
        <v>230</v>
      </c>
    </row>
    <row r="14" spans="2:19" ht="15.75">
      <c r="B14" s="20">
        <v>10</v>
      </c>
      <c r="C14" s="20">
        <v>390</v>
      </c>
      <c r="E14" s="19"/>
      <c r="F14" s="19"/>
      <c r="G14" s="19"/>
      <c r="H14" s="19"/>
      <c r="I14" s="27"/>
      <c r="L14" s="20">
        <f t="shared" ref="L14:S14" si="8">VLOOKUP($F$4+8,$B$5:$C$46,2)</f>
        <v>230</v>
      </c>
      <c r="M14" s="20">
        <f t="shared" si="8"/>
        <v>230</v>
      </c>
      <c r="N14" s="20">
        <f t="shared" si="8"/>
        <v>230</v>
      </c>
      <c r="O14" s="20">
        <f t="shared" si="8"/>
        <v>230</v>
      </c>
      <c r="P14" s="20">
        <f t="shared" si="8"/>
        <v>230</v>
      </c>
      <c r="Q14" s="20">
        <f t="shared" si="8"/>
        <v>230</v>
      </c>
      <c r="R14" s="20">
        <f t="shared" si="8"/>
        <v>230</v>
      </c>
      <c r="S14" s="20">
        <f t="shared" si="8"/>
        <v>230</v>
      </c>
    </row>
    <row r="15" spans="2:19" ht="15.75">
      <c r="B15" s="20">
        <v>11</v>
      </c>
      <c r="C15" s="20">
        <v>385</v>
      </c>
      <c r="E15" s="19"/>
      <c r="F15" s="19"/>
      <c r="G15" s="19"/>
      <c r="H15" s="19"/>
      <c r="I15" s="27"/>
      <c r="M15" s="20">
        <f t="shared" ref="M15:S15" si="9">VLOOKUP($F$4+9,$B$5:$C$46,2)</f>
        <v>230</v>
      </c>
      <c r="N15" s="20">
        <f t="shared" si="9"/>
        <v>230</v>
      </c>
      <c r="O15" s="20">
        <f t="shared" si="9"/>
        <v>230</v>
      </c>
      <c r="P15" s="20">
        <f t="shared" si="9"/>
        <v>230</v>
      </c>
      <c r="Q15" s="20">
        <f t="shared" si="9"/>
        <v>230</v>
      </c>
      <c r="R15" s="20">
        <f t="shared" si="9"/>
        <v>230</v>
      </c>
      <c r="S15" s="20">
        <f t="shared" si="9"/>
        <v>230</v>
      </c>
    </row>
    <row r="16" spans="2:19" ht="15.75">
      <c r="B16" s="20">
        <v>12</v>
      </c>
      <c r="C16" s="20">
        <v>380</v>
      </c>
      <c r="E16" s="19"/>
      <c r="F16" s="19"/>
      <c r="G16" s="19"/>
      <c r="H16" s="19"/>
      <c r="I16" s="27"/>
      <c r="M16" s="19"/>
      <c r="N16" s="20">
        <f t="shared" ref="N16:S16" si="10">VLOOKUP($F$4+10,$B$5:$C$46,2)</f>
        <v>230</v>
      </c>
      <c r="O16" s="20">
        <f t="shared" si="10"/>
        <v>230</v>
      </c>
      <c r="P16" s="20">
        <f t="shared" si="10"/>
        <v>230</v>
      </c>
      <c r="Q16" s="20">
        <f t="shared" si="10"/>
        <v>230</v>
      </c>
      <c r="R16" s="20">
        <f t="shared" si="10"/>
        <v>230</v>
      </c>
      <c r="S16" s="20">
        <f t="shared" si="10"/>
        <v>230</v>
      </c>
    </row>
    <row r="17" spans="2:19" ht="15.75">
      <c r="B17" s="20">
        <v>13</v>
      </c>
      <c r="C17" s="20">
        <v>375</v>
      </c>
      <c r="E17" s="19"/>
      <c r="F17" s="19"/>
      <c r="G17" s="19"/>
      <c r="H17" s="19"/>
      <c r="I17" s="19"/>
      <c r="J17" s="29"/>
      <c r="K17" s="29"/>
      <c r="L17" s="29"/>
      <c r="M17" s="19"/>
      <c r="N17" s="19"/>
      <c r="O17" s="20">
        <f>VLOOKUP($F$4+11,$B$5:$C$46,2)</f>
        <v>230</v>
      </c>
      <c r="P17" s="20">
        <f>VLOOKUP($F$4+11,$B$5:$C$46,2)</f>
        <v>230</v>
      </c>
      <c r="Q17" s="20">
        <f>VLOOKUP($F$4+11,$B$5:$C$46,2)</f>
        <v>230</v>
      </c>
      <c r="R17" s="20">
        <f>VLOOKUP($F$4+11,$B$5:$C$46,2)</f>
        <v>230</v>
      </c>
      <c r="S17" s="20">
        <f>VLOOKUP($F$4+11,$B$5:$C$46,2)</f>
        <v>230</v>
      </c>
    </row>
    <row r="18" spans="2:19" ht="15.75">
      <c r="B18" s="20">
        <v>14</v>
      </c>
      <c r="C18" s="20">
        <v>370</v>
      </c>
      <c r="E18" s="19"/>
      <c r="F18" s="19"/>
      <c r="G18" s="19"/>
      <c r="H18" s="19"/>
      <c r="I18" s="19"/>
      <c r="J18" s="29"/>
      <c r="K18" s="29"/>
      <c r="L18" s="29"/>
      <c r="M18" s="19"/>
      <c r="N18" s="19"/>
      <c r="O18" s="29"/>
      <c r="P18" s="20">
        <f>VLOOKUP($F$4+12,$B$5:$C$46,2)</f>
        <v>230</v>
      </c>
      <c r="Q18" s="20">
        <f>VLOOKUP($F$4+12,$B$5:$C$46,2)</f>
        <v>230</v>
      </c>
      <c r="R18" s="20">
        <f>VLOOKUP($F$4+12,$B$5:$C$46,2)</f>
        <v>230</v>
      </c>
      <c r="S18" s="20">
        <f>VLOOKUP($F$4+12,$B$5:$C$46,2)</f>
        <v>230</v>
      </c>
    </row>
    <row r="19" spans="2:19" ht="15.75">
      <c r="B19" s="20">
        <v>15</v>
      </c>
      <c r="C19" s="20">
        <v>365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9"/>
      <c r="P19" s="29"/>
      <c r="Q19" s="20">
        <f>VLOOKUP($F$4+13,$B$5:$C$46,2)</f>
        <v>230</v>
      </c>
      <c r="R19" s="20">
        <f>VLOOKUP($F$4+13,$B$5:$C$46,2)</f>
        <v>230</v>
      </c>
      <c r="S19" s="20">
        <f>VLOOKUP($F$4+13,$B$5:$C$46,2)</f>
        <v>230</v>
      </c>
    </row>
    <row r="20" spans="2:19" ht="15.75">
      <c r="B20" s="20">
        <v>16</v>
      </c>
      <c r="C20" s="20">
        <v>360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9"/>
      <c r="R20" s="20">
        <f>VLOOKUP($F$4+14,$B$5:$C$46,2)</f>
        <v>230</v>
      </c>
      <c r="S20" s="20">
        <f>VLOOKUP($F$4+14,$B$5:$C$46,2)</f>
        <v>230</v>
      </c>
    </row>
    <row r="21" spans="2:19" ht="15.75">
      <c r="B21" s="20">
        <v>17</v>
      </c>
      <c r="C21" s="20">
        <v>355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9"/>
      <c r="P21" s="29"/>
      <c r="S21" s="20">
        <f>VLOOKUP($F$4+15,$B$5:$C$46,2)</f>
        <v>230</v>
      </c>
    </row>
    <row r="22" spans="2:19" ht="15.75">
      <c r="B22" s="20">
        <v>18</v>
      </c>
      <c r="C22" s="20">
        <v>350</v>
      </c>
      <c r="E22" s="25">
        <f t="shared" ref="E22:S22" si="11">SUM(E6:E21)/E5</f>
        <v>247.5</v>
      </c>
      <c r="F22" s="25">
        <f t="shared" si="11"/>
        <v>245</v>
      </c>
      <c r="G22" s="25">
        <f t="shared" si="11"/>
        <v>242.5</v>
      </c>
      <c r="H22" s="25">
        <f t="shared" si="11"/>
        <v>240</v>
      </c>
      <c r="I22" s="25">
        <f t="shared" si="11"/>
        <v>238.33333333333334</v>
      </c>
      <c r="J22" s="25">
        <f t="shared" si="11"/>
        <v>237.14285714285714</v>
      </c>
      <c r="K22" s="25">
        <f t="shared" si="11"/>
        <v>236.25</v>
      </c>
      <c r="L22" s="25">
        <f t="shared" si="11"/>
        <v>235.55555555555554</v>
      </c>
      <c r="M22" s="25">
        <f t="shared" si="11"/>
        <v>235</v>
      </c>
      <c r="N22" s="25">
        <f t="shared" si="11"/>
        <v>234.54545454545453</v>
      </c>
      <c r="O22" s="25">
        <f t="shared" si="11"/>
        <v>234.16666666666666</v>
      </c>
      <c r="P22" s="25">
        <f t="shared" si="11"/>
        <v>233.84615384615384</v>
      </c>
      <c r="Q22" s="25">
        <f t="shared" si="11"/>
        <v>233.57142857142858</v>
      </c>
      <c r="R22" s="25">
        <f t="shared" si="11"/>
        <v>233.33333333333334</v>
      </c>
      <c r="S22" s="25">
        <f t="shared" si="11"/>
        <v>233.125</v>
      </c>
    </row>
    <row r="23" spans="2:19" ht="15.75">
      <c r="B23" s="20">
        <v>19</v>
      </c>
      <c r="C23" s="20">
        <v>345</v>
      </c>
      <c r="D23" s="19"/>
      <c r="E23" s="19"/>
      <c r="F23" s="19"/>
      <c r="G23" s="19"/>
      <c r="H23" s="19"/>
      <c r="I23" s="19"/>
      <c r="J23" s="19"/>
      <c r="K23" s="29"/>
      <c r="L23" s="29"/>
      <c r="M23" s="29"/>
    </row>
    <row r="24" spans="2:19" ht="15.75">
      <c r="B24" s="20">
        <v>20</v>
      </c>
      <c r="C24" s="20">
        <v>340</v>
      </c>
      <c r="D24" s="19"/>
      <c r="E24" s="19"/>
      <c r="F24" s="19"/>
      <c r="G24" s="19"/>
      <c r="H24" s="19"/>
      <c r="I24" s="19"/>
      <c r="J24" s="19"/>
      <c r="K24" s="29"/>
      <c r="L24" s="29"/>
      <c r="M24" s="29"/>
    </row>
    <row r="25" spans="2:19" ht="15.75">
      <c r="B25" s="20">
        <v>21</v>
      </c>
      <c r="C25" s="20">
        <v>335</v>
      </c>
      <c r="G25" s="19"/>
      <c r="H25" s="19"/>
      <c r="I25" s="19"/>
      <c r="J25" s="19"/>
      <c r="K25" s="29"/>
      <c r="L25" s="29"/>
      <c r="M25" s="29"/>
    </row>
    <row r="26" spans="2:19" ht="15.75">
      <c r="B26" s="20">
        <v>22</v>
      </c>
      <c r="C26" s="20">
        <v>330</v>
      </c>
      <c r="F26" s="26"/>
      <c r="G26" s="27"/>
      <c r="H26" s="27"/>
      <c r="I26" s="27"/>
      <c r="J26" s="27"/>
      <c r="K26" s="27"/>
      <c r="L26" s="28"/>
      <c r="M26" s="28"/>
      <c r="N26" s="26"/>
      <c r="O26" s="26"/>
      <c r="P26" s="26"/>
    </row>
    <row r="27" spans="2:19" ht="15.75">
      <c r="B27" s="20">
        <v>23</v>
      </c>
      <c r="C27" s="20">
        <v>325</v>
      </c>
      <c r="F27" s="26"/>
      <c r="G27" s="27"/>
      <c r="H27" s="27"/>
      <c r="I27" s="27"/>
      <c r="J27" s="27"/>
      <c r="K27" s="27"/>
      <c r="L27" s="28"/>
      <c r="M27" s="28"/>
      <c r="N27" s="26"/>
      <c r="O27" s="26"/>
      <c r="P27" s="26"/>
    </row>
    <row r="28" spans="2:19" ht="15.75">
      <c r="B28" s="20">
        <v>24</v>
      </c>
      <c r="C28" s="20">
        <v>320</v>
      </c>
      <c r="F28" s="26"/>
      <c r="G28" s="27"/>
      <c r="H28" s="27"/>
      <c r="I28" s="27"/>
      <c r="J28" s="27"/>
      <c r="K28" s="27"/>
      <c r="L28" s="28"/>
      <c r="M28" s="28"/>
      <c r="N28" s="26"/>
      <c r="O28" s="26"/>
      <c r="P28" s="26"/>
    </row>
    <row r="29" spans="2:19" ht="15.75">
      <c r="B29" s="20">
        <v>25</v>
      </c>
      <c r="C29" s="20">
        <v>315</v>
      </c>
      <c r="F29" s="26"/>
      <c r="G29" s="27"/>
      <c r="H29" s="27"/>
      <c r="I29" s="27"/>
      <c r="J29" s="27"/>
      <c r="K29" s="27"/>
      <c r="L29" s="28"/>
      <c r="M29" s="28"/>
      <c r="N29" s="26"/>
      <c r="O29" s="26"/>
      <c r="P29" s="26"/>
    </row>
    <row r="30" spans="2:19" ht="15.75">
      <c r="B30" s="20">
        <v>26</v>
      </c>
      <c r="C30" s="20">
        <v>310</v>
      </c>
      <c r="F30" s="26"/>
      <c r="G30" s="27"/>
      <c r="H30" s="27"/>
      <c r="I30" s="27"/>
      <c r="J30" s="27"/>
      <c r="K30" s="28"/>
      <c r="L30" s="30"/>
      <c r="M30" s="28"/>
      <c r="N30" s="26"/>
      <c r="O30" s="26"/>
      <c r="P30" s="26"/>
    </row>
    <row r="31" spans="2:19" ht="15.75">
      <c r="B31" s="20">
        <v>27</v>
      </c>
      <c r="C31" s="20">
        <v>305</v>
      </c>
      <c r="F31" s="26"/>
      <c r="G31" s="27"/>
      <c r="H31" s="27"/>
      <c r="I31" s="27"/>
      <c r="J31" s="27"/>
      <c r="K31" s="28"/>
      <c r="L31" s="28"/>
      <c r="M31" s="28"/>
      <c r="N31" s="26"/>
      <c r="O31" s="26"/>
      <c r="P31" s="26"/>
    </row>
    <row r="32" spans="2:19" ht="15.75">
      <c r="B32" s="20">
        <v>28</v>
      </c>
      <c r="C32" s="20">
        <v>300</v>
      </c>
      <c r="F32" s="26"/>
      <c r="G32" s="27"/>
      <c r="H32" s="28"/>
      <c r="I32" s="27"/>
      <c r="J32" s="27"/>
      <c r="K32" s="28"/>
      <c r="L32" s="28"/>
      <c r="M32" s="28"/>
      <c r="N32" s="26"/>
      <c r="O32" s="26"/>
      <c r="P32" s="26"/>
    </row>
    <row r="33" spans="2:16" ht="15.75">
      <c r="B33" s="20">
        <v>29</v>
      </c>
      <c r="C33" s="20">
        <v>295</v>
      </c>
      <c r="F33" s="26"/>
      <c r="G33" s="27"/>
      <c r="H33" s="28"/>
      <c r="I33" s="27"/>
      <c r="J33" s="27"/>
      <c r="K33" s="28"/>
      <c r="L33" s="28"/>
      <c r="M33" s="28"/>
      <c r="N33" s="26"/>
      <c r="O33" s="26"/>
      <c r="P33" s="26"/>
    </row>
    <row r="34" spans="2:16" ht="15.75">
      <c r="B34" s="20">
        <v>30</v>
      </c>
      <c r="C34" s="20">
        <v>290</v>
      </c>
      <c r="F34" s="26"/>
      <c r="G34" s="27"/>
      <c r="H34" s="28"/>
      <c r="I34" s="27"/>
      <c r="J34" s="27"/>
      <c r="K34" s="28"/>
      <c r="L34" s="28"/>
      <c r="M34" s="28"/>
      <c r="N34" s="26"/>
      <c r="O34" s="26"/>
      <c r="P34" s="26"/>
    </row>
    <row r="35" spans="2:16" ht="15.75">
      <c r="B35" s="20">
        <v>31</v>
      </c>
      <c r="C35" s="20">
        <v>285</v>
      </c>
      <c r="F35" s="26"/>
      <c r="G35" s="27"/>
      <c r="H35" s="28"/>
      <c r="I35" s="27"/>
      <c r="J35" s="27"/>
      <c r="K35" s="28"/>
      <c r="L35" s="28"/>
      <c r="M35" s="28"/>
      <c r="N35" s="26"/>
      <c r="O35" s="26"/>
      <c r="P35" s="26"/>
    </row>
    <row r="36" spans="2:16" ht="15.75">
      <c r="B36" s="20">
        <v>32</v>
      </c>
      <c r="C36" s="20">
        <v>280</v>
      </c>
      <c r="F36" s="26"/>
      <c r="G36" s="27"/>
      <c r="H36" s="27"/>
      <c r="I36" s="27"/>
      <c r="J36" s="27"/>
      <c r="K36" s="28"/>
      <c r="L36" s="28"/>
      <c r="M36" s="28"/>
      <c r="N36" s="26"/>
      <c r="O36" s="26"/>
      <c r="P36" s="26"/>
    </row>
    <row r="37" spans="2:16" ht="15.75">
      <c r="B37" s="20">
        <v>33</v>
      </c>
      <c r="C37" s="20">
        <v>275</v>
      </c>
      <c r="F37" s="26"/>
      <c r="G37" s="27"/>
      <c r="H37" s="27"/>
      <c r="I37" s="27"/>
      <c r="J37" s="27"/>
      <c r="K37" s="28"/>
      <c r="L37" s="28"/>
      <c r="M37" s="28"/>
      <c r="N37" s="26"/>
      <c r="O37" s="26"/>
      <c r="P37" s="26"/>
    </row>
    <row r="38" spans="2:16" ht="15.75">
      <c r="B38" s="20">
        <v>34</v>
      </c>
      <c r="C38" s="20">
        <v>270</v>
      </c>
      <c r="G38" s="19"/>
      <c r="H38" s="19"/>
      <c r="I38" s="19"/>
      <c r="J38" s="19"/>
      <c r="K38" s="29"/>
      <c r="L38" s="29"/>
      <c r="M38" s="29"/>
    </row>
    <row r="39" spans="2:16" ht="15.75">
      <c r="B39" s="20">
        <v>35</v>
      </c>
      <c r="C39" s="20">
        <v>265</v>
      </c>
      <c r="G39" s="19"/>
      <c r="H39" s="19"/>
      <c r="I39" s="24"/>
      <c r="J39" s="24"/>
      <c r="K39" s="29"/>
      <c r="L39" s="29"/>
      <c r="M39" s="29"/>
    </row>
    <row r="40" spans="2:16" ht="15.75">
      <c r="B40" s="20">
        <v>36</v>
      </c>
      <c r="C40" s="20">
        <v>260</v>
      </c>
      <c r="G40" s="19"/>
      <c r="H40" s="19"/>
      <c r="I40" s="19"/>
      <c r="J40" s="19"/>
      <c r="K40" s="29"/>
      <c r="L40" s="29"/>
      <c r="M40" s="29"/>
    </row>
    <row r="41" spans="2:16" ht="15.75">
      <c r="B41" s="20">
        <v>37</v>
      </c>
      <c r="C41" s="20">
        <v>255</v>
      </c>
      <c r="G41" s="19"/>
      <c r="H41" s="19"/>
      <c r="I41" s="19"/>
      <c r="J41" s="19"/>
      <c r="K41" s="29"/>
      <c r="L41" s="29"/>
      <c r="M41" s="29"/>
    </row>
    <row r="42" spans="2:16" ht="15.75">
      <c r="B42" s="20">
        <v>38</v>
      </c>
      <c r="C42" s="20">
        <v>250</v>
      </c>
      <c r="G42" s="19"/>
      <c r="H42" s="19"/>
      <c r="I42" s="19"/>
      <c r="J42" s="19"/>
      <c r="K42" s="29"/>
      <c r="L42" s="29"/>
      <c r="M42" s="29"/>
    </row>
    <row r="43" spans="2:16" ht="15.75">
      <c r="B43" s="20">
        <v>39</v>
      </c>
      <c r="C43" s="20">
        <v>245</v>
      </c>
      <c r="G43" s="19"/>
      <c r="H43" s="19"/>
      <c r="I43" s="19"/>
      <c r="J43" s="19"/>
      <c r="K43" s="29"/>
      <c r="L43" s="29"/>
      <c r="M43" s="29"/>
    </row>
    <row r="44" spans="2:16" ht="15.75">
      <c r="B44" s="20">
        <v>40</v>
      </c>
      <c r="C44" s="20">
        <v>240</v>
      </c>
      <c r="G44" s="19"/>
      <c r="H44" s="19"/>
      <c r="I44" s="19"/>
      <c r="J44" s="19"/>
      <c r="K44" s="29"/>
      <c r="L44" s="29"/>
      <c r="M44" s="29"/>
    </row>
    <row r="45" spans="2:16" ht="15.75">
      <c r="B45" s="20">
        <v>41</v>
      </c>
      <c r="C45" s="20">
        <v>235</v>
      </c>
      <c r="G45" s="19"/>
      <c r="H45" s="19"/>
      <c r="I45" s="19"/>
      <c r="J45" s="19"/>
      <c r="K45" s="29"/>
      <c r="L45" s="29"/>
      <c r="M45" s="29"/>
    </row>
    <row r="46" spans="2:16" ht="15.75">
      <c r="B46" s="20">
        <v>42</v>
      </c>
      <c r="C46" s="20">
        <v>230</v>
      </c>
      <c r="G46" s="19"/>
      <c r="H46" s="19"/>
      <c r="I46" s="19"/>
      <c r="J46" s="19"/>
      <c r="K46" s="29"/>
      <c r="L46" s="29"/>
      <c r="M46" s="29"/>
    </row>
    <row r="47" spans="2:16" ht="15.75">
      <c r="B47" s="20">
        <v>43</v>
      </c>
      <c r="C47" s="20">
        <v>225</v>
      </c>
      <c r="G47" s="19"/>
      <c r="H47" s="19"/>
      <c r="I47" s="19"/>
      <c r="J47" s="19"/>
      <c r="K47" s="29"/>
      <c r="L47" s="29"/>
      <c r="M47" s="29"/>
    </row>
    <row r="48" spans="2:16" ht="15.75">
      <c r="B48" s="20">
        <v>44</v>
      </c>
      <c r="C48" s="20">
        <v>220</v>
      </c>
      <c r="G48" s="19"/>
      <c r="H48" s="19"/>
      <c r="I48" s="19"/>
      <c r="J48" s="19"/>
      <c r="K48" s="29"/>
      <c r="L48" s="29"/>
      <c r="M48" s="29"/>
    </row>
    <row r="49" spans="2:13" ht="15.75">
      <c r="B49" s="20">
        <v>45</v>
      </c>
      <c r="C49" s="20">
        <v>215</v>
      </c>
      <c r="G49" s="19"/>
      <c r="H49" s="19"/>
      <c r="I49" s="19"/>
      <c r="J49" s="19"/>
      <c r="K49" s="29"/>
      <c r="L49" s="29"/>
      <c r="M49" s="29"/>
    </row>
    <row r="50" spans="2:13" ht="15.75">
      <c r="B50" s="20">
        <v>46</v>
      </c>
      <c r="C50" s="20">
        <v>210</v>
      </c>
      <c r="G50" s="19"/>
      <c r="H50" s="19"/>
      <c r="I50" s="19"/>
      <c r="J50" s="19"/>
      <c r="K50" s="29"/>
      <c r="L50" s="29"/>
      <c r="M50" s="29"/>
    </row>
    <row r="51" spans="2:13" ht="15.75">
      <c r="B51" s="20">
        <v>47</v>
      </c>
      <c r="C51" s="20">
        <v>205</v>
      </c>
      <c r="G51" s="19"/>
      <c r="H51" s="19"/>
      <c r="I51" s="19"/>
      <c r="J51" s="19"/>
      <c r="K51" s="29"/>
      <c r="L51" s="29"/>
      <c r="M51" s="29"/>
    </row>
    <row r="52" spans="2:13" ht="15.75">
      <c r="B52" s="20">
        <v>48</v>
      </c>
      <c r="C52" s="20">
        <v>200</v>
      </c>
      <c r="G52" s="19"/>
      <c r="H52" s="19"/>
      <c r="I52" s="19"/>
      <c r="J52" s="19"/>
      <c r="K52" s="29"/>
      <c r="L52" s="29"/>
      <c r="M52" s="29"/>
    </row>
    <row r="53" spans="2:13" ht="15.75">
      <c r="B53" s="20">
        <v>49</v>
      </c>
      <c r="C53" s="20">
        <v>195</v>
      </c>
      <c r="G53" s="19"/>
      <c r="H53" s="19"/>
      <c r="I53" s="19"/>
      <c r="J53" s="19"/>
      <c r="K53" s="29"/>
      <c r="L53" s="29"/>
      <c r="M53" s="29"/>
    </row>
    <row r="54" spans="2:13" ht="15.75">
      <c r="B54" s="20">
        <v>50</v>
      </c>
      <c r="C54" s="20">
        <v>190</v>
      </c>
      <c r="G54" s="19"/>
      <c r="H54" s="19"/>
      <c r="I54" s="19"/>
      <c r="J54" s="19"/>
      <c r="K54" s="29"/>
      <c r="L54" s="29"/>
      <c r="M54" s="29"/>
    </row>
    <row r="55" spans="2:13" ht="15.75">
      <c r="G55" s="19"/>
      <c r="H55" s="19"/>
      <c r="I55" s="19"/>
      <c r="J55" s="19"/>
      <c r="K55" s="29"/>
      <c r="L55" s="29"/>
      <c r="M55" s="29"/>
    </row>
    <row r="56" spans="2:13" ht="15.75">
      <c r="G56" s="19"/>
      <c r="H56" s="19"/>
      <c r="I56" s="19"/>
      <c r="J56" s="19"/>
      <c r="K56" s="29"/>
      <c r="L56" s="29"/>
      <c r="M56" s="29"/>
    </row>
    <row r="57" spans="2:13" ht="15.75">
      <c r="G57" s="19"/>
      <c r="H57" s="19"/>
      <c r="I57" s="19"/>
      <c r="J57" s="19"/>
      <c r="K57" s="29"/>
      <c r="L57" s="29"/>
      <c r="M57" s="29"/>
    </row>
    <row r="58" spans="2:13" ht="15.75">
      <c r="G58" s="19"/>
      <c r="H58" s="19"/>
      <c r="I58" s="19"/>
      <c r="J58" s="19"/>
      <c r="K58" s="29"/>
      <c r="L58" s="29"/>
      <c r="M58" s="29"/>
    </row>
    <row r="59" spans="2:13" ht="15.75">
      <c r="G59" s="19"/>
      <c r="H59" s="19"/>
      <c r="I59" s="19"/>
      <c r="J59" s="19"/>
      <c r="K59" s="29"/>
      <c r="L59" s="29"/>
      <c r="M59" s="29"/>
    </row>
    <row r="60" spans="2:13" ht="15.75">
      <c r="G60" s="19"/>
      <c r="H60" s="19"/>
      <c r="I60" s="19"/>
      <c r="J60" s="19"/>
      <c r="K60" s="29"/>
      <c r="L60" s="29"/>
      <c r="M60" s="29"/>
    </row>
    <row r="61" spans="2:13" ht="15.75">
      <c r="G61" s="19"/>
      <c r="H61" s="19"/>
      <c r="I61" s="19"/>
      <c r="J61" s="19"/>
      <c r="K61" s="29"/>
      <c r="L61" s="29"/>
      <c r="M61" s="29"/>
    </row>
    <row r="62" spans="2:13" ht="15.75">
      <c r="G62" s="19"/>
      <c r="H62" s="19"/>
      <c r="I62" s="19"/>
      <c r="J62" s="19"/>
      <c r="K62" s="29"/>
      <c r="L62" s="29"/>
      <c r="M62" s="29"/>
    </row>
    <row r="63" spans="2:13" ht="15.75">
      <c r="G63" s="19"/>
      <c r="H63" s="19"/>
      <c r="I63" s="19"/>
      <c r="J63" s="19"/>
      <c r="K63" s="29"/>
      <c r="L63" s="29"/>
      <c r="M63" s="29"/>
    </row>
    <row r="64" spans="2:13" ht="15.75">
      <c r="G64" s="19"/>
      <c r="H64" s="19"/>
      <c r="I64" s="19"/>
      <c r="J64" s="19"/>
      <c r="K64" s="29"/>
      <c r="L64" s="29"/>
      <c r="M64" s="29"/>
    </row>
    <row r="65" spans="2:13" ht="15.75">
      <c r="G65" s="19"/>
      <c r="H65" s="19"/>
      <c r="I65" s="19"/>
      <c r="J65" s="19"/>
      <c r="K65" s="29"/>
      <c r="L65" s="29"/>
      <c r="M65" s="29"/>
    </row>
    <row r="66" spans="2:13" ht="15.75">
      <c r="G66" s="19"/>
      <c r="H66" s="19"/>
      <c r="I66" s="19"/>
      <c r="J66" s="19"/>
      <c r="K66" s="29"/>
      <c r="L66" s="29"/>
      <c r="M66" s="29"/>
    </row>
    <row r="67" spans="2:13" ht="15.75">
      <c r="G67" s="19"/>
      <c r="H67" s="19"/>
      <c r="I67" s="19"/>
      <c r="J67" s="19"/>
      <c r="K67" s="29"/>
      <c r="L67" s="29"/>
      <c r="M67" s="29"/>
    </row>
    <row r="68" spans="2:13" ht="15.75">
      <c r="B68" s="29"/>
      <c r="C68" s="29"/>
      <c r="G68" s="19"/>
      <c r="H68" s="19"/>
      <c r="I68" s="19"/>
      <c r="J68" s="19"/>
      <c r="K68" s="29"/>
      <c r="L68" s="29"/>
      <c r="M68" s="29"/>
    </row>
    <row r="69" spans="2:13" ht="15.75">
      <c r="B69" s="24"/>
      <c r="C69" s="24"/>
      <c r="D69" s="24"/>
      <c r="E69" s="24"/>
      <c r="F69" s="24"/>
      <c r="G69" s="24"/>
      <c r="H69" s="24"/>
      <c r="I69" s="24"/>
      <c r="J69" s="24"/>
      <c r="K69" s="29"/>
      <c r="L69" s="29"/>
      <c r="M69" s="29"/>
    </row>
    <row r="70" spans="2:13" ht="15.75">
      <c r="B70" s="29"/>
      <c r="C70" s="29"/>
      <c r="D70" s="19"/>
      <c r="E70" s="19"/>
      <c r="F70" s="19"/>
      <c r="G70" s="19"/>
      <c r="H70" s="19"/>
      <c r="I70" s="19"/>
      <c r="J70" s="19"/>
      <c r="K70" s="29"/>
      <c r="L70" s="29"/>
      <c r="M70" s="29"/>
    </row>
    <row r="71" spans="2:13" ht="15.75">
      <c r="B71" s="29"/>
      <c r="C71" s="29"/>
      <c r="D71" s="19"/>
      <c r="E71" s="19"/>
      <c r="F71" s="19"/>
      <c r="G71" s="19"/>
      <c r="H71" s="19"/>
      <c r="I71" s="19"/>
      <c r="J71" s="19"/>
      <c r="K71" s="29"/>
      <c r="L71" s="29"/>
      <c r="M71" s="29"/>
    </row>
    <row r="72" spans="2:13" ht="15.75">
      <c r="B72" s="29"/>
      <c r="C72" s="29"/>
      <c r="D72" s="19"/>
      <c r="E72" s="19"/>
      <c r="F72" s="19"/>
      <c r="G72" s="19"/>
      <c r="H72" s="19"/>
      <c r="I72" s="19"/>
      <c r="J72" s="19"/>
      <c r="K72" s="29"/>
      <c r="L72" s="29"/>
      <c r="M72" s="29"/>
    </row>
    <row r="73" spans="2:13" ht="15.75">
      <c r="B73" s="29"/>
      <c r="C73" s="29"/>
      <c r="D73" s="19"/>
      <c r="E73" s="19"/>
      <c r="F73" s="19"/>
      <c r="G73" s="19"/>
      <c r="H73" s="19"/>
      <c r="I73" s="19"/>
      <c r="J73" s="19"/>
      <c r="K73" s="29"/>
      <c r="L73" s="29"/>
      <c r="M73" s="29"/>
    </row>
    <row r="74" spans="2:13" ht="15.75">
      <c r="B74" s="29"/>
      <c r="C74" s="29"/>
      <c r="D74" s="24"/>
      <c r="E74" s="24"/>
      <c r="F74" s="24"/>
      <c r="G74" s="24"/>
      <c r="H74" s="24"/>
      <c r="I74" s="19"/>
      <c r="J74" s="19"/>
      <c r="K74" s="29"/>
      <c r="L74" s="29"/>
      <c r="M74" s="29"/>
    </row>
    <row r="75" spans="2:13" ht="15.75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2:13" ht="15.7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2:13" ht="15.7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2:13" ht="15.7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2:13" ht="15.7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2:13" ht="15.7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2:13" ht="15.7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2:13" ht="15.7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2:13" ht="15.7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2:13" ht="15.7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2:13" ht="15.7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2:13" ht="15.7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2:13" ht="15.7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2:13" ht="15.7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2:13" ht="15.7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1" spans="2:13" ht="15.7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2:13" ht="15.75">
      <c r="B92" s="24"/>
      <c r="C92" s="24"/>
      <c r="D92" s="24"/>
      <c r="E92" s="24"/>
      <c r="F92" s="24"/>
      <c r="G92" s="24"/>
      <c r="H92" s="24"/>
      <c r="I92" s="24"/>
      <c r="J92" s="24"/>
      <c r="K92" s="29"/>
      <c r="L92" s="29"/>
      <c r="M92" s="29"/>
    </row>
    <row r="93" spans="2:13" ht="15.7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2:13" ht="15.7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2:13" ht="15.7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2:13" ht="15.75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2:13" ht="15.7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2:13" ht="15.7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2:13" ht="15.7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2:13" ht="15.7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2:13" ht="15.7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2:13" ht="15.7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2:13" ht="15.7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2:13" ht="15.7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2:13" ht="15.7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2:13" ht="15.7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</row>
    <row r="107" spans="2:13" ht="15.75">
      <c r="B107" s="29"/>
      <c r="C107" s="29"/>
      <c r="D107" s="29" t="e">
        <f>IF(#REF!&lt;#REF!,+#REF!,IF(#REF!&lt;#REF!,+#REF!,+#REF!))</f>
        <v>#REF!</v>
      </c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2:13" ht="15.75">
      <c r="B108" s="29"/>
      <c r="C108" s="29"/>
      <c r="D108" s="29" t="e">
        <f>IF(#REF!&lt;#REF!,+#REF!,IF(#REF!&lt;#REF!,+#REF!,+#REF!))</f>
        <v>#REF!</v>
      </c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2:13" ht="15.75">
      <c r="B109" s="29"/>
      <c r="C109" s="29"/>
      <c r="D109" s="29" t="e">
        <f>IF(#REF!&lt;#REF!,+#REF!,IF(#REF!&lt;#REF!,+#REF!,+#REF!))</f>
        <v>#REF!</v>
      </c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2:13" ht="15.75">
      <c r="B110" s="29"/>
      <c r="C110" s="29"/>
      <c r="D110" s="29" t="e">
        <f>IF(#REF!&lt;#REF!,+#REF!,IF(#REF!&lt;#REF!,+#REF!,+#REF!))</f>
        <v>#REF!</v>
      </c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2:13" ht="15.75">
      <c r="B111" s="29"/>
      <c r="C111" s="29"/>
      <c r="D111" s="29" t="e">
        <f>IF(#REF!&lt;#REF!,+#REF!,IF(#REF!&lt;#REF!,+#REF!,+#REF!))</f>
        <v>#REF!</v>
      </c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2:13" ht="15.75">
      <c r="B112" s="29"/>
      <c r="C112" s="29"/>
      <c r="D112" s="29" t="e">
        <f>IF(#REF!&lt;#REF!,+#REF!,IF(#REF!&lt;#REF!,+#REF!,+#REF!))</f>
        <v>#REF!</v>
      </c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2:13" ht="15.75">
      <c r="B113" s="29"/>
      <c r="C113" s="29"/>
      <c r="D113" s="29" t="e">
        <f>IF(#REF!&lt;#REF!,+#REF!,IF(#REF!&lt;#REF!,+#REF!,+#REF!))</f>
        <v>#REF!</v>
      </c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2:13" ht="15.75">
      <c r="B114" s="29"/>
      <c r="C114" s="29"/>
      <c r="D114" s="29" t="e">
        <f>IF(#REF!&lt;#REF!,+#REF!,IF(#REF!&lt;#REF!,+#REF!,+#REF!))</f>
        <v>#REF!</v>
      </c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2:13" ht="15.75">
      <c r="B115" s="29"/>
      <c r="C115" s="29"/>
      <c r="D115" s="29" t="e">
        <f>IF(#REF!&lt;#REF!,+#REF!,IF(#REF!&lt;#REF!,+#REF!,+#REF!))</f>
        <v>#REF!</v>
      </c>
      <c r="E115" s="29"/>
      <c r="F115" s="29"/>
      <c r="G115" s="29"/>
      <c r="H115" s="29"/>
      <c r="I115" s="29"/>
      <c r="J115" s="29"/>
      <c r="K115" s="29"/>
      <c r="L115" s="29"/>
      <c r="M115" s="29"/>
    </row>
    <row r="116" spans="2:13" ht="15.75">
      <c r="B116" s="29"/>
      <c r="C116" s="29"/>
      <c r="D116" s="29" t="e">
        <f>IF(#REF!&lt;#REF!,+#REF!,IF(#REF!&lt;#REF!,+#REF!,+#REF!))</f>
        <v>#REF!</v>
      </c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2:13" ht="15.7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2:13" ht="15.7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</row>
    <row r="119" spans="2:13" ht="15.7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2:13" ht="15.7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</row>
    <row r="121" spans="2:13" ht="15.7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</row>
    <row r="122" spans="2:13" ht="15.75">
      <c r="B122" s="24"/>
      <c r="C122" s="24"/>
      <c r="D122" s="24"/>
      <c r="E122" s="24"/>
      <c r="F122" s="24"/>
      <c r="G122" s="24"/>
      <c r="H122" s="24"/>
      <c r="I122" s="24"/>
      <c r="J122" s="24"/>
      <c r="K122" s="29"/>
      <c r="L122" s="29"/>
      <c r="M122" s="29"/>
    </row>
    <row r="123" spans="2:13" ht="15.7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2:13" ht="15.7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</row>
    <row r="125" spans="2:13" ht="15.7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2:13" ht="15.7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2:13" ht="15.7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2:13" ht="15.7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2:13" ht="15.7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2:13" ht="15.7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2:13" ht="15.7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2:13" ht="15.7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2:13" ht="15.7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2:13" ht="15.7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2:13" ht="15.7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6" spans="2:13" ht="15.7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</row>
    <row r="137" spans="2:13" ht="15.75">
      <c r="B137" s="24"/>
      <c r="C137" s="24"/>
      <c r="D137" s="24"/>
      <c r="E137" s="24"/>
      <c r="F137" s="24"/>
      <c r="G137" s="24"/>
      <c r="H137" s="24"/>
      <c r="I137" s="24"/>
      <c r="J137" s="24"/>
      <c r="K137" s="29"/>
      <c r="L137" s="29"/>
      <c r="M137" s="29"/>
    </row>
    <row r="138" spans="2:13" ht="15.7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</row>
    <row r="139" spans="2:13" ht="15.7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</row>
    <row r="140" spans="2:13" ht="15.7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</row>
    <row r="141" spans="2:13" ht="15.7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</row>
    <row r="142" spans="2:13" ht="15.7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</row>
    <row r="143" spans="2:13" ht="15.7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</row>
    <row r="144" spans="2:13" ht="15.7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</row>
    <row r="145" spans="2:13" ht="15.7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</row>
    <row r="146" spans="2:13" ht="15.7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</row>
    <row r="147" spans="2:13" ht="15.7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2:13" ht="15.7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2:13" ht="15.7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2:13" ht="15.7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2:13" ht="15.7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2:13" ht="15.7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2:13" ht="15.7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2:13" ht="15.7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</row>
    <row r="155" spans="2:13" ht="15.7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</row>
    <row r="156" spans="2:13" ht="15.7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</row>
    <row r="157" spans="2:13" ht="15.7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2:13" ht="15.7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2:13" ht="15.7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2:13" ht="15.7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</row>
    <row r="161" spans="2:13" ht="15.7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</row>
    <row r="162" spans="2:13" ht="15.7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2:13" ht="15.7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2:13" ht="15.7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</row>
    <row r="165" spans="2:13" ht="15.7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</row>
    <row r="166" spans="2:13" ht="15.7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2:13" ht="15.7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2:13" ht="15.7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2:13" ht="15.7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2:13" ht="15.7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2:13" ht="15.7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2:13" ht="15.7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2:13" ht="15.7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</row>
    <row r="174" spans="2:13" ht="15.7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</row>
    <row r="175" spans="2:13" ht="15.7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</row>
    <row r="176" spans="2:13" ht="15.7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</row>
    <row r="177" spans="2:13" ht="15.7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</row>
    <row r="178" spans="2:13" ht="15.7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</row>
    <row r="179" spans="2:13" ht="15.7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</row>
    <row r="180" spans="2:13" ht="15.7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</row>
    <row r="181" spans="2:13" ht="15.7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</row>
    <row r="182" spans="2:13" ht="15.7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</row>
    <row r="183" spans="2:13" ht="15.7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</row>
    <row r="184" spans="2:13" ht="15.7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</row>
    <row r="185" spans="2:13" ht="15.7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2:13" ht="15.7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2:13" ht="15.7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2:13" ht="15.7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2:13" ht="15.7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2:13" ht="15.7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2:13" ht="15.7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2:13" ht="15.7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</row>
    <row r="193" spans="2:13" ht="15.7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</row>
    <row r="194" spans="2:13" ht="15.7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</row>
    <row r="195" spans="2:13" ht="15.7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</row>
    <row r="196" spans="2:13" ht="15.7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</row>
    <row r="197" spans="2:13" ht="15.7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</row>
    <row r="198" spans="2:13" ht="15.7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</row>
    <row r="199" spans="2:13" ht="15.7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</row>
    <row r="200" spans="2:13" ht="15.7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</row>
    <row r="201" spans="2:13" ht="15.7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</row>
    <row r="202" spans="2:13" ht="15.7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</row>
    <row r="203" spans="2:13" ht="15.7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</row>
    <row r="204" spans="2:13" ht="15.7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2:13" ht="15.7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2:13" ht="15.7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2:13" ht="15.7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2:13" ht="15.7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2:13" ht="15.7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2:13" ht="15.7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2:13" ht="15.7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</row>
    <row r="212" spans="2:13" ht="15.7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</row>
    <row r="213" spans="2:13" ht="15.7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</row>
    <row r="214" spans="2:13" ht="15.7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</row>
    <row r="215" spans="2:13" ht="15.7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</row>
    <row r="216" spans="2:13" ht="15.7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</row>
    <row r="217" spans="2:13" ht="15.7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</row>
    <row r="218" spans="2:13" ht="15.7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</row>
    <row r="219" spans="2:13" ht="15.7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</row>
    <row r="220" spans="2:13" ht="15.7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</row>
    <row r="221" spans="2:13" ht="15.7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</row>
    <row r="222" spans="2:13" ht="15.7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</row>
    <row r="223" spans="2:13" ht="15.7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2:13" ht="15.7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2:13" ht="15.7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2:13" ht="15.7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2:13" ht="15.7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2:13" ht="15.7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2:13" ht="15.7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2:13" ht="15.7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</row>
    <row r="231" spans="2:13" ht="15.7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</row>
    <row r="232" spans="2:13" ht="15.7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</row>
    <row r="233" spans="2:13" ht="15.7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</row>
    <row r="234" spans="2:13" ht="15.7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</row>
    <row r="235" spans="2:13" ht="15.7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</row>
    <row r="236" spans="2:13" ht="15.7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</row>
    <row r="237" spans="2:13" ht="15.7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</row>
    <row r="238" spans="2:13" ht="15.7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</row>
    <row r="239" spans="2:13" ht="15.7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</row>
    <row r="240" spans="2:13" ht="15.7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</row>
    <row r="241" spans="2:13" ht="15.7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</row>
    <row r="242" spans="2:13" ht="15.7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</row>
    <row r="243" spans="2:13" ht="15.7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</row>
    <row r="244" spans="2:13" ht="15.7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</row>
  </sheetData>
  <sheetProtection selectLockedCells="1" selectUnlockedCells="1"/>
  <mergeCells count="1">
    <mergeCell ref="B2:P2"/>
  </mergeCells>
  <pageMargins left="0.2" right="0.12916666666666701" top="0.31805555555555598" bottom="0.49027777777777798" header="0.51041666666666696" footer="0.510416666666666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  <pageSetUpPr fitToPage="1"/>
  </sheetPr>
  <dimension ref="A1:O230"/>
  <sheetViews>
    <sheetView workbookViewId="0">
      <selection activeCell="Q12" sqref="Q12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44" customWidth="1"/>
    <col min="14" max="15" width="9" hidden="1" customWidth="1"/>
  </cols>
  <sheetData>
    <row r="1" spans="1:15" s="1" customFormat="1" ht="28.5">
      <c r="A1" s="127" t="s">
        <v>366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45"/>
    </row>
    <row r="3" spans="1:15" s="2" customFormat="1">
      <c r="A3" s="2" t="s">
        <v>1</v>
      </c>
      <c r="B3" s="2" t="s">
        <v>73</v>
      </c>
      <c r="C3" s="2" t="s">
        <v>396</v>
      </c>
      <c r="D3" s="86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44" t="s">
        <v>225</v>
      </c>
      <c r="N3" s="2" t="s">
        <v>80</v>
      </c>
      <c r="O3" s="2" t="s">
        <v>81</v>
      </c>
    </row>
    <row r="4" spans="1:15">
      <c r="A4" s="126" t="s">
        <v>346</v>
      </c>
      <c r="B4" s="100" t="s">
        <v>91</v>
      </c>
      <c r="C4" s="94">
        <v>500</v>
      </c>
      <c r="D4" s="94">
        <v>500</v>
      </c>
      <c r="E4" s="32">
        <v>500</v>
      </c>
      <c r="F4" s="32">
        <v>0</v>
      </c>
      <c r="G4" s="32"/>
      <c r="I4" s="2">
        <v>0</v>
      </c>
      <c r="J4" s="3">
        <f>IF(COUNT(Table1358918[[#This Row],[BEE1]:[Column4]])&gt;1,MIN(Table1358918[[#This Row],[BEE1]:[Column2]]),0)</f>
        <v>0</v>
      </c>
      <c r="K4" s="17">
        <f>SUM(Table1358918[[#This Row],[BEE1]:[Column3]])-Table1358918[[#This Row],[Discard]]*0.9999</f>
        <v>1500</v>
      </c>
      <c r="L4" s="2">
        <f>IF(Table1358918[[#This Row],[Total]]&lt;&gt;"",RANK(Table1358918[[#This Row],[Total]],Table1358918[Total]),"")</f>
        <v>1</v>
      </c>
      <c r="M4" s="120" t="str">
        <f>IF(Table1358918[[#This Row],[Name]]&gt;"",Table1358918[[#This Row],[Name]],"")</f>
        <v>Aisling Browne</v>
      </c>
      <c r="N4">
        <f>SUM(Table1358918[[#This Row],[BEE1]:[Column3]])-Table1358918[[#This Row],[Discard]]</f>
        <v>1500</v>
      </c>
      <c r="O4" s="5">
        <f>RANK(Table1358918[[#This Row],[Total2]],Table1358918[Total2])</f>
        <v>1</v>
      </c>
    </row>
    <row r="5" spans="1:15">
      <c r="A5" s="126" t="s">
        <v>348</v>
      </c>
      <c r="B5" s="100" t="s">
        <v>88</v>
      </c>
      <c r="C5" s="94">
        <v>460</v>
      </c>
      <c r="D5" s="94">
        <v>460</v>
      </c>
      <c r="E5" s="32">
        <v>480</v>
      </c>
      <c r="F5" s="32">
        <v>500</v>
      </c>
      <c r="G5" s="32"/>
      <c r="I5" s="2">
        <v>0</v>
      </c>
      <c r="J5" s="3">
        <f>IF(COUNT(Table1358918[[#This Row],[BEE1]:[Column4]])&gt;1,MIN(Table1358918[[#This Row],[BEE1]:[Column2]]),0)</f>
        <v>460</v>
      </c>
      <c r="K5" s="17">
        <f>SUM(Table1358918[[#This Row],[BEE1]:[Column3]])-Table1358918[[#This Row],[Discard]]*0.9999</f>
        <v>1440.046</v>
      </c>
      <c r="L5" s="2">
        <f>IF(Table1358918[[#This Row],[Total]]&lt;&gt;"",RANK(Table1358918[[#This Row],[Total]],Table1358918[Total]),"")</f>
        <v>2</v>
      </c>
      <c r="M5" s="120" t="str">
        <f>IF(Table1358918[[#This Row],[Name]]&gt;"",Table1358918[[#This Row],[Name]],"")</f>
        <v>Ali Nolan</v>
      </c>
      <c r="N5">
        <f>SUM(Table1358918[[#This Row],[BEE1]:[Column3]])-Table1358918[[#This Row],[Discard]]</f>
        <v>1440</v>
      </c>
      <c r="O5" s="5">
        <f>RANK(Table1358918[[#This Row],[Total2]],Table1358918[Total2])</f>
        <v>2</v>
      </c>
    </row>
    <row r="6" spans="1:15">
      <c r="A6" s="126" t="s">
        <v>210</v>
      </c>
      <c r="B6" s="100" t="s">
        <v>100</v>
      </c>
      <c r="C6" s="94">
        <v>480</v>
      </c>
      <c r="D6" s="94">
        <v>480</v>
      </c>
      <c r="E6" s="32">
        <v>0</v>
      </c>
      <c r="F6" s="32">
        <v>0</v>
      </c>
      <c r="G6" s="32"/>
      <c r="I6" s="2">
        <v>0</v>
      </c>
      <c r="J6" s="3">
        <f>IF(COUNT(Table1358918[[#This Row],[BEE1]:[Column4]])&gt;1,MIN(Table1358918[[#This Row],[BEE1]:[Column2]]),0)</f>
        <v>0</v>
      </c>
      <c r="K6" s="17">
        <f>SUM(Table1358918[[#This Row],[BEE1]:[Column3]])-Table1358918[[#This Row],[Discard]]*0.9999</f>
        <v>960</v>
      </c>
      <c r="L6" s="2">
        <f>IF(Table1358918[[#This Row],[Total]]&lt;&gt;"",RANK(Table1358918[[#This Row],[Total]],Table1358918[Total]),"")</f>
        <v>3</v>
      </c>
      <c r="M6" s="100" t="str">
        <f>IF(Table1358918[[#This Row],[Name]]&gt;"",Table1358918[[#This Row],[Name]],"")</f>
        <v>Jaylinn Arnos</v>
      </c>
      <c r="N6">
        <f>SUM(Table1358918[[#This Row],[BEE1]:[Column3]])-Table1358918[[#This Row],[Discard]]</f>
        <v>960</v>
      </c>
      <c r="O6" s="5">
        <f>RANK(Table1358918[[#This Row],[Total2]],Table1358918[Total2])</f>
        <v>3</v>
      </c>
    </row>
    <row r="7" spans="1:15">
      <c r="A7" s="126" t="s">
        <v>358</v>
      </c>
      <c r="B7" s="100" t="s">
        <v>88</v>
      </c>
      <c r="C7" s="94">
        <v>440</v>
      </c>
      <c r="D7" s="94">
        <v>440</v>
      </c>
      <c r="E7" s="32">
        <v>0</v>
      </c>
      <c r="F7" s="32">
        <v>0</v>
      </c>
      <c r="G7" s="32"/>
      <c r="I7" s="2">
        <v>0</v>
      </c>
      <c r="J7" s="3">
        <f>IF(COUNT(Table1358918[[#This Row],[BEE1]:[Column4]])&gt;1,MIN(Table1358918[[#This Row],[BEE1]:[Column2]]),0)</f>
        <v>0</v>
      </c>
      <c r="K7" s="17">
        <f>SUM(Table1358918[[#This Row],[BEE1]:[Column3]])-Table1358918[[#This Row],[Discard]]*0.9999</f>
        <v>880</v>
      </c>
      <c r="L7" s="2">
        <f>IF(Table1358918[[#This Row],[Total]]&lt;&gt;"",RANK(Table1358918[[#This Row],[Total]],Table1358918[Total]),"")</f>
        <v>4</v>
      </c>
      <c r="M7" s="120" t="str">
        <f>IF(Table1358918[[#This Row],[Name]]&gt;"",Table1358918[[#This Row],[Name]],"")</f>
        <v>Caoimhe Deane</v>
      </c>
      <c r="N7">
        <f>SUM(Table1358918[[#This Row],[BEE1]:[Column3]])-Table1358918[[#This Row],[Discard]]</f>
        <v>880</v>
      </c>
      <c r="O7" s="5">
        <f>RANK(Table1358918[[#This Row],[Total2]],Table1358918[Total2])</f>
        <v>4</v>
      </c>
    </row>
    <row r="8" spans="1:15">
      <c r="A8" s="31" t="s">
        <v>417</v>
      </c>
      <c r="B8" s="32" t="s">
        <v>88</v>
      </c>
      <c r="C8" s="32">
        <v>0</v>
      </c>
      <c r="D8" s="32">
        <v>0</v>
      </c>
      <c r="E8" s="32">
        <v>0</v>
      </c>
      <c r="F8" s="32">
        <v>480</v>
      </c>
      <c r="G8" s="32"/>
      <c r="I8" s="2">
        <v>0</v>
      </c>
      <c r="J8" s="3">
        <f>IF(COUNT(Table1358918[[#This Row],[BEE1]:[Column4]])&gt;1,MIN(Table1358918[[#This Row],[BEE1]:[Column2]]),0)</f>
        <v>0</v>
      </c>
      <c r="K8" s="17">
        <f>SUM(Table1358918[[#This Row],[BEE1]:[Column3]])-Table1358918[[#This Row],[Discard]]*0.9999</f>
        <v>480</v>
      </c>
      <c r="L8" s="2">
        <f>IF(Table1358918[[#This Row],[Total]]&lt;&gt;"",RANK(Table1358918[[#This Row],[Total]],Table1358918[Total]),"")</f>
        <v>5</v>
      </c>
      <c r="M8" s="44" t="str">
        <f>IF(Table1358918[[#This Row],[Name]]&gt;"",Table1358918[[#This Row],[Name]],"")</f>
        <v>Érin O' Leary</v>
      </c>
      <c r="N8">
        <f>SUM(Table1358918[[#This Row],[BEE1]:[Column3]])-Table1358918[[#This Row],[Discard]]</f>
        <v>480</v>
      </c>
      <c r="O8" s="5">
        <f>RANK(Table1358918[[#This Row],[Total2]],Table1358918[Total2])</f>
        <v>5</v>
      </c>
    </row>
    <row r="9" spans="1:15">
      <c r="A9" s="35" t="s">
        <v>376</v>
      </c>
      <c r="B9" s="37" t="s">
        <v>405</v>
      </c>
      <c r="C9" s="37">
        <v>0</v>
      </c>
      <c r="D9" s="37">
        <v>0</v>
      </c>
      <c r="E9" s="37">
        <v>460</v>
      </c>
      <c r="F9" s="37">
        <v>0</v>
      </c>
      <c r="G9" s="37"/>
      <c r="H9" s="36"/>
      <c r="I9" s="36">
        <v>0</v>
      </c>
      <c r="J9" s="41">
        <f>IF(COUNT(Table1358918[[#This Row],[BEE1]:[Column4]])&gt;1,MIN(Table1358918[[#This Row],[BEE1]:[Column2]]),0)</f>
        <v>0</v>
      </c>
      <c r="K9" s="17">
        <f>SUM(Table1358918[[#This Row],[BEE1]:[Column3]])-Table1358918[[#This Row],[Discard]]*0.9999</f>
        <v>460</v>
      </c>
      <c r="L9" s="36">
        <f>IF(Table1358918[[#This Row],[Total]]&lt;&gt;"",RANK(Table1358918[[#This Row],[Total]],Table1358918[Total]),"")</f>
        <v>6</v>
      </c>
      <c r="M9" s="44" t="str">
        <f>IF(Table1358918[[#This Row],[Name]]&gt;"",Table1358918[[#This Row],[Name]],"")</f>
        <v>Shauna Ní Mhuruacú</v>
      </c>
      <c r="N9">
        <f>SUM(Table1358918[[#This Row],[BEE1]:[Column3]])-Table1358918[[#This Row],[Discard]]</f>
        <v>460</v>
      </c>
      <c r="O9" s="5">
        <f>RANK(Table1358918[[#This Row],[Total2]],Table1358918[Total2])</f>
        <v>6</v>
      </c>
    </row>
    <row r="10" spans="1:15">
      <c r="A10" s="31" t="s">
        <v>415</v>
      </c>
      <c r="B10" s="32" t="s">
        <v>86</v>
      </c>
      <c r="C10" s="32">
        <v>0</v>
      </c>
      <c r="D10" s="32">
        <v>0</v>
      </c>
      <c r="E10" s="32">
        <v>0</v>
      </c>
      <c r="F10" s="32">
        <v>460</v>
      </c>
      <c r="G10" s="32"/>
      <c r="I10" s="2">
        <v>0</v>
      </c>
      <c r="J10" s="3">
        <f>IF(COUNT(Table1358918[[#This Row],[BEE1]:[Column4]])&gt;1,MIN(Table1358918[[#This Row],[BEE1]:[Column2]]),0)</f>
        <v>0</v>
      </c>
      <c r="K10" s="17">
        <f>SUM(Table1358918[[#This Row],[BEE1]:[Column3]])-Table1358918[[#This Row],[Discard]]*0.9999</f>
        <v>460</v>
      </c>
      <c r="L10" s="2">
        <f>IF(Table1358918[[#This Row],[Total]]&lt;&gt;"",RANK(Table1358918[[#This Row],[Total]],Table1358918[Total]),"")</f>
        <v>6</v>
      </c>
      <c r="M10" s="44" t="str">
        <f>IF(Table1358918[[#This Row],[Name]]&gt;"",Table1358918[[#This Row],[Name]],"")</f>
        <v>Sophie O Brien</v>
      </c>
      <c r="N10">
        <f>SUM(Table1358918[[#This Row],[BEE1]:[Column3]])-Table1358918[[#This Row],[Discard]]</f>
        <v>460</v>
      </c>
      <c r="O10" s="5">
        <f>RANK(Table1358918[[#This Row],[Total2]],Table1358918[Total2])</f>
        <v>6</v>
      </c>
    </row>
    <row r="11" spans="1:15">
      <c r="A11" s="31" t="s">
        <v>416</v>
      </c>
      <c r="B11" s="32" t="s">
        <v>88</v>
      </c>
      <c r="C11" s="32">
        <v>0</v>
      </c>
      <c r="D11" s="32">
        <v>0</v>
      </c>
      <c r="E11" s="32">
        <v>0</v>
      </c>
      <c r="F11" s="32">
        <v>440</v>
      </c>
      <c r="G11" s="32"/>
      <c r="J11" s="3">
        <f>IF(COUNT(Table1358918[[#This Row],[BEE1]:[Column4]])&gt;1,MIN(Table1358918[[#This Row],[BEE1]:[Column2]]),0)</f>
        <v>0</v>
      </c>
      <c r="K11" s="17">
        <f>SUM(Table1358918[[#This Row],[BEE1]:[Column3]])-Table1358918[[#This Row],[Discard]]*0.9999</f>
        <v>440</v>
      </c>
      <c r="L11" s="2">
        <f>IF(Table1358918[[#This Row],[Total]]&lt;&gt;"",RANK(Table1358918[[#This Row],[Total]],Table1358918[Total]),"")</f>
        <v>8</v>
      </c>
      <c r="M11" s="44" t="str">
        <f>IF(Table1358918[[#This Row],[Name]]&gt;"",Table1358918[[#This Row],[Name]],"")</f>
        <v>Etienne Barrbara</v>
      </c>
      <c r="N11">
        <f>SUM(Table1358918[[#This Row],[BEE1]:[Column3]])-Table1358918[[#This Row],[Discard]]</f>
        <v>440</v>
      </c>
      <c r="O11" s="5">
        <f>RANK(Table1358918[[#This Row],[Total2]],Table1358918[Total2])</f>
        <v>8</v>
      </c>
    </row>
    <row r="12" spans="1:15">
      <c r="A12" s="126" t="s">
        <v>351</v>
      </c>
      <c r="B12" s="100" t="s">
        <v>156</v>
      </c>
      <c r="C12" s="94">
        <v>430</v>
      </c>
      <c r="D12" s="100">
        <v>0</v>
      </c>
      <c r="E12" s="32">
        <v>0</v>
      </c>
      <c r="F12" s="32">
        <v>0</v>
      </c>
      <c r="G12" s="32"/>
      <c r="I12" s="2">
        <v>0</v>
      </c>
      <c r="J12" s="3">
        <f>IF(COUNT(Table1358918[[#This Row],[BEE1]:[Column4]])&gt;1,MIN(Table1358918[[#This Row],[BEE1]:[Column2]]),0)</f>
        <v>0</v>
      </c>
      <c r="K12" s="17">
        <f>SUM(Table1358918[[#This Row],[BEE1]:[Column3]])-Table1358918[[#This Row],[Discard]]*0.9999</f>
        <v>430</v>
      </c>
      <c r="L12" s="2">
        <f>IF(Table1358918[[#This Row],[Total]]&lt;&gt;"",RANK(Table1358918[[#This Row],[Total]],Table1358918[Total]),"")</f>
        <v>9</v>
      </c>
      <c r="M12" s="120" t="str">
        <f>IF(Table1358918[[#This Row],[Name]]&gt;"",Table1358918[[#This Row],[Name]],"")</f>
        <v>Charlotte Shaw</v>
      </c>
      <c r="N12">
        <f>SUM(Table1358918[[#This Row],[BEE1]:[Column3]])-Table1358918[[#This Row],[Discard]]</f>
        <v>430</v>
      </c>
      <c r="O12" s="5">
        <f>RANK(Table1358918[[#This Row],[Total2]],Table1358918[Total2])</f>
        <v>9</v>
      </c>
    </row>
    <row r="13" spans="1:15">
      <c r="A13" s="31"/>
      <c r="B13" s="32"/>
      <c r="C13" s="32"/>
      <c r="D13" s="32"/>
      <c r="E13" s="32"/>
      <c r="F13" s="32"/>
      <c r="G13" s="32"/>
      <c r="I13" s="2">
        <v>0</v>
      </c>
      <c r="J13" s="3">
        <f>IF(COUNT(Table1358918[[#This Row],[BEE1]:[Column4]])&gt;1,MIN(Table1358918[[#This Row],[BEE1]:[Column2]]),0)</f>
        <v>0</v>
      </c>
      <c r="K13" s="17">
        <f>SUM(Table1358918[[#This Row],[BEE1]:[Column3]])-Table1358918[[#This Row],[Discard]]*0.9999</f>
        <v>0</v>
      </c>
      <c r="L13" s="2">
        <f>IF(Table1358918[[#This Row],[Total]]&lt;&gt;"",RANK(Table1358918[[#This Row],[Total]],Table1358918[Total]),"")</f>
        <v>10</v>
      </c>
      <c r="M13" s="44" t="str">
        <f>IF(Table1358918[[#This Row],[Name]]&gt;"",Table1358918[[#This Row],[Name]],"")</f>
        <v/>
      </c>
      <c r="N13">
        <f>SUM(Table1358918[[#This Row],[BEE1]:[Column3]])-Table1358918[[#This Row],[Discard]]</f>
        <v>0</v>
      </c>
      <c r="O13" s="5">
        <f>RANK(Table1358918[[#This Row],[Total2]],Table1358918[Total2])</f>
        <v>10</v>
      </c>
    </row>
    <row r="14" spans="1:15">
      <c r="A14" s="31"/>
      <c r="B14" s="32"/>
      <c r="C14" s="32"/>
      <c r="D14" s="32"/>
      <c r="E14" s="32"/>
      <c r="F14" s="32"/>
      <c r="G14" s="32"/>
      <c r="J14" s="3">
        <f>IF(COUNT(Table1358918[[#This Row],[BEE1]:[Column4]])&gt;1,MIN(Table1358918[[#This Row],[BEE1]:[Column2]]),0)</f>
        <v>0</v>
      </c>
      <c r="K14" s="17">
        <f>SUM(Table1358918[[#This Row],[BEE1]:[Column3]])-Table1358918[[#This Row],[Discard]]*0.9999</f>
        <v>0</v>
      </c>
      <c r="L14" s="2">
        <f>IF(Table1358918[[#This Row],[Total]]&lt;&gt;"",RANK(Table1358918[[#This Row],[Total]],Table1358918[Total]),"")</f>
        <v>10</v>
      </c>
      <c r="M14" s="44" t="str">
        <f>IF(Table1358918[[#This Row],[Name]]&gt;"",Table1358918[[#This Row],[Name]],"")</f>
        <v/>
      </c>
      <c r="N14">
        <f>SUM(Table1358918[[#This Row],[BEE1]:[Column3]])-Table1358918[[#This Row],[Discard]]</f>
        <v>0</v>
      </c>
      <c r="O14" s="5">
        <f>RANK(Table1358918[[#This Row],[Total2]],Table1358918[Total2])</f>
        <v>10</v>
      </c>
    </row>
    <row r="15" spans="1:15">
      <c r="A15" s="31"/>
      <c r="B15" s="32"/>
      <c r="C15" s="32"/>
      <c r="D15" s="32"/>
      <c r="E15" s="32"/>
      <c r="F15" s="32"/>
      <c r="G15" s="32"/>
      <c r="I15" s="2">
        <v>0</v>
      </c>
      <c r="J15" s="3">
        <f>IF(COUNT(Table1358918[[#This Row],[BEE1]:[Column4]])&gt;1,MIN(Table1358918[[#This Row],[BEE1]:[Column2]]),0)</f>
        <v>0</v>
      </c>
      <c r="K15" s="17">
        <f>SUM(Table1358918[[#This Row],[BEE1]:[Column3]])-Table1358918[[#This Row],[Discard]]*0.9999</f>
        <v>0</v>
      </c>
      <c r="L15" s="2">
        <f>IF(Table1358918[[#This Row],[Total]]&lt;&gt;"",RANK(Table1358918[[#This Row],[Total]],Table1358918[Total]),"")</f>
        <v>10</v>
      </c>
      <c r="M15" s="44" t="str">
        <f>IF(Table1358918[[#This Row],[Name]]&gt;"",Table1358918[[#This Row],[Name]],"")</f>
        <v/>
      </c>
      <c r="N15">
        <f>SUM(Table1358918[[#This Row],[BEE1]:[Column3]])-Table1358918[[#This Row],[Discard]]</f>
        <v>0</v>
      </c>
      <c r="O15" s="5">
        <f>RANK(Table1358918[[#This Row],[Total2]],Table1358918[Total2])</f>
        <v>10</v>
      </c>
    </row>
    <row r="16" spans="1:15">
      <c r="A16" s="31"/>
      <c r="B16" s="32"/>
      <c r="C16" s="32"/>
      <c r="D16" s="32"/>
      <c r="E16" s="32"/>
      <c r="F16" s="32"/>
      <c r="G16" s="32"/>
      <c r="I16" s="2">
        <v>0</v>
      </c>
      <c r="J16" s="3">
        <f>IF(COUNT(Table1358918[[#This Row],[BEE1]:[Column4]])&gt;1,MIN(Table1358918[[#This Row],[BEE1]:[Column2]]),0)</f>
        <v>0</v>
      </c>
      <c r="K16" s="17">
        <f>SUM(Table1358918[[#This Row],[BEE1]:[Column3]])-Table1358918[[#This Row],[Discard]]*0.9999</f>
        <v>0</v>
      </c>
      <c r="L16" s="2">
        <f>IF(Table1358918[[#This Row],[Total]]&lt;&gt;"",RANK(Table1358918[[#This Row],[Total]],Table1358918[Total]),"")</f>
        <v>10</v>
      </c>
      <c r="M16" s="44" t="str">
        <f>IF(Table1358918[[#This Row],[Name]]&gt;"",Table1358918[[#This Row],[Name]],"")</f>
        <v/>
      </c>
      <c r="N16">
        <f>SUM(Table1358918[[#This Row],[BEE1]:[Column3]])-Table1358918[[#This Row],[Discard]]</f>
        <v>0</v>
      </c>
      <c r="O16" s="5">
        <f>RANK(Table1358918[[#This Row],[Total2]],Table1358918[Total2])</f>
        <v>10</v>
      </c>
    </row>
    <row r="17" spans="1:15">
      <c r="A17" s="31"/>
      <c r="B17" s="32"/>
      <c r="C17" s="32"/>
      <c r="D17" s="32"/>
      <c r="E17" s="32"/>
      <c r="F17" s="32"/>
      <c r="G17" s="32"/>
      <c r="J17" s="3">
        <f>IF(COUNT(Table1358918[[#This Row],[BEE1]:[Column4]])&gt;1,MIN(Table1358918[[#This Row],[BEE1]:[Column2]]),0)</f>
        <v>0</v>
      </c>
      <c r="K17" s="17">
        <f>SUM(Table1358918[[#This Row],[BEE1]:[Column3]])-Table1358918[[#This Row],[Discard]]*0.9999</f>
        <v>0</v>
      </c>
      <c r="L17" s="2">
        <f>IF(Table1358918[[#This Row],[Total]]&lt;&gt;"",RANK(Table1358918[[#This Row],[Total]],Table1358918[Total]),"")</f>
        <v>10</v>
      </c>
      <c r="M17" s="44" t="str">
        <f>IF(Table1358918[[#This Row],[Name]]&gt;"",Table1358918[[#This Row],[Name]],"")</f>
        <v/>
      </c>
      <c r="N17">
        <f>SUM(Table1358918[[#This Row],[BEE1]:[Column3]])-Table1358918[[#This Row],[Discard]]</f>
        <v>0</v>
      </c>
      <c r="O17" s="5">
        <f>RANK(Table1358918[[#This Row],[Total2]],Table1358918[Total2])</f>
        <v>10</v>
      </c>
    </row>
    <row r="18" spans="1:15">
      <c r="A18" s="33"/>
      <c r="B18" s="34"/>
      <c r="C18" s="34"/>
      <c r="D18" s="34"/>
      <c r="E18" s="34"/>
      <c r="F18" s="34"/>
      <c r="G18" s="34"/>
      <c r="H18" s="10"/>
      <c r="I18" s="10"/>
      <c r="J18" s="39">
        <f>IF(COUNT(Table1358918[[#This Row],[BEE1]:[Column4]])&gt;1,MIN(Table1358918[[#This Row],[BEE1]:[Column2]]),0)</f>
        <v>0</v>
      </c>
      <c r="K18" s="17">
        <f>SUM(Table1358918[[#This Row],[BEE1]:[Column3]])-Table1358918[[#This Row],[Discard]]*0.9999</f>
        <v>0</v>
      </c>
      <c r="L18" s="10">
        <f>IF(Table1358918[[#This Row],[Total]]&lt;&gt;"",RANK(Table1358918[[#This Row],[Total]],Table1358918[Total]),"")</f>
        <v>10</v>
      </c>
      <c r="M18" s="44" t="str">
        <f>IF(Table1358918[[#This Row],[Name]]&gt;"",Table1358918[[#This Row],[Name]],"")</f>
        <v/>
      </c>
      <c r="N18">
        <f>SUM(Table1358918[[#This Row],[BEE1]:[Column3]])-Table1358918[[#This Row],[Discard]]</f>
        <v>0</v>
      </c>
      <c r="O18" s="5">
        <f>RANK(Table1358918[[#This Row],[Total2]],Table1358918[Total2])</f>
        <v>10</v>
      </c>
    </row>
    <row r="19" spans="1:15">
      <c r="A19" s="31"/>
      <c r="B19" s="32"/>
      <c r="C19" s="32"/>
      <c r="D19" s="32"/>
      <c r="E19" s="32"/>
      <c r="F19" s="32"/>
      <c r="G19" s="32"/>
      <c r="J19" s="3">
        <f>IF(COUNT(Table1358918[[#This Row],[BEE1]:[Column4]])&gt;1,MIN(Table1358918[[#This Row],[BEE1]:[Column2]]),0)</f>
        <v>0</v>
      </c>
      <c r="K19" s="17">
        <f>SUM(Table1358918[[#This Row],[BEE1]:[Column3]])-Table1358918[[#This Row],[Discard]]*0.9999</f>
        <v>0</v>
      </c>
      <c r="L19" s="2">
        <f>IF(Table1358918[[#This Row],[Total]]&lt;&gt;"",RANK(Table1358918[[#This Row],[Total]],Table1358918[Total]),"")</f>
        <v>10</v>
      </c>
      <c r="M19" s="44" t="str">
        <f>IF(Table1358918[[#This Row],[Name]]&gt;"",Table1358918[[#This Row],[Name]],"")</f>
        <v/>
      </c>
      <c r="N19">
        <f>SUM(Table1358918[[#This Row],[BEE1]:[Column3]])-Table1358918[[#This Row],[Discard]]</f>
        <v>0</v>
      </c>
      <c r="O19" s="5">
        <f>RANK(Table1358918[[#This Row],[Total2]],Table1358918[Total2])</f>
        <v>10</v>
      </c>
    </row>
    <row r="20" spans="1:15">
      <c r="A20" s="31"/>
      <c r="B20" s="32"/>
      <c r="C20" s="32"/>
      <c r="D20" s="32"/>
      <c r="E20" s="32"/>
      <c r="F20" s="32"/>
      <c r="G20" s="32"/>
      <c r="J20" s="3">
        <f>IF(COUNT(Table1358918[[#This Row],[BEE1]:[Column4]])&gt;1,MIN(Table1358918[[#This Row],[BEE1]:[Column2]]),0)</f>
        <v>0</v>
      </c>
      <c r="K20" s="17">
        <f>SUM(Table1358918[[#This Row],[BEE1]:[Column3]])-Table1358918[[#This Row],[Discard]]*0.9999</f>
        <v>0</v>
      </c>
      <c r="L20" s="2">
        <f>IF(Table1358918[[#This Row],[Total]]&lt;&gt;"",RANK(Table1358918[[#This Row],[Total]],Table1358918[Total]),"")</f>
        <v>10</v>
      </c>
      <c r="M20" s="44" t="str">
        <f>IF(Table1358918[[#This Row],[Name]]&gt;"",Table1358918[[#This Row],[Name]],"")</f>
        <v/>
      </c>
      <c r="N20">
        <f>SUM(Table1358918[[#This Row],[BEE1]:[Column3]])-Table1358918[[#This Row],[Discard]]</f>
        <v>0</v>
      </c>
      <c r="O20" s="5">
        <f>RANK(Table1358918[[#This Row],[Total2]],Table1358918[Total2])</f>
        <v>10</v>
      </c>
    </row>
    <row r="21" spans="1:15">
      <c r="A21" s="31"/>
      <c r="B21" s="32"/>
      <c r="C21" s="32"/>
      <c r="D21" s="32"/>
      <c r="E21" s="32"/>
      <c r="F21" s="32"/>
      <c r="G21" s="32"/>
      <c r="J21" s="3">
        <f>IF(COUNT(Table1358918[[#This Row],[BEE1]:[Column4]])&gt;1,MIN(Table1358918[[#This Row],[BEE1]:[Column2]]),0)</f>
        <v>0</v>
      </c>
      <c r="K21" s="17">
        <f>SUM(Table1358918[[#This Row],[BEE1]:[Column3]])-Table1358918[[#This Row],[Discard]]*0.9999</f>
        <v>0</v>
      </c>
      <c r="L21" s="2">
        <f>IF(Table1358918[[#This Row],[Total]]&lt;&gt;"",RANK(Table1358918[[#This Row],[Total]],Table1358918[Total]),"")</f>
        <v>10</v>
      </c>
      <c r="M21" s="44" t="str">
        <f>IF(Table1358918[[#This Row],[Name]]&gt;"",Table1358918[[#This Row],[Name]],"")</f>
        <v/>
      </c>
      <c r="N21">
        <f>SUM(Table1358918[[#This Row],[BEE1]:[Column3]])-Table1358918[[#This Row],[Discard]]</f>
        <v>0</v>
      </c>
      <c r="O21" s="5">
        <f>RANK(Table1358918[[#This Row],[Total2]],Table1358918[Total2])</f>
        <v>10</v>
      </c>
    </row>
    <row r="22" spans="1:15">
      <c r="A22" s="31"/>
      <c r="B22" s="32"/>
      <c r="C22" s="32"/>
      <c r="D22" s="32"/>
      <c r="E22" s="32"/>
      <c r="F22" s="32"/>
      <c r="G22" s="32"/>
      <c r="J22" s="3">
        <f>IF(COUNT(Table1358918[[#This Row],[BEE1]:[Column4]])&gt;1,MIN(Table1358918[[#This Row],[BEE1]:[Column2]]),0)</f>
        <v>0</v>
      </c>
      <c r="K22" s="17">
        <f>SUM(Table1358918[[#This Row],[BEE1]:[Column3]])-Table1358918[[#This Row],[Discard]]*0.9999</f>
        <v>0</v>
      </c>
      <c r="L22" s="2">
        <f>IF(Table1358918[[#This Row],[Total]]&lt;&gt;"",RANK(Table1358918[[#This Row],[Total]],Table1358918[Total]),"")</f>
        <v>10</v>
      </c>
      <c r="M22" s="44" t="str">
        <f>IF(Table1358918[[#This Row],[Name]]&gt;"",Table1358918[[#This Row],[Name]],"")</f>
        <v/>
      </c>
      <c r="N22">
        <f>SUM(Table1358918[[#This Row],[BEE1]:[Column3]])-Table1358918[[#This Row],[Discard]]</f>
        <v>0</v>
      </c>
      <c r="O22" s="5">
        <f>RANK(Table1358918[[#This Row],[Total2]],Table1358918[Total2])</f>
        <v>10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IF(COUNT(Table1358918[[#This Row],[BEE1]:[Column4]])&gt;1,MIN(Table1358918[[#This Row],[BEE1]:[Column2]]),0)</f>
        <v>0</v>
      </c>
      <c r="K23" s="17">
        <f>SUM(Table1358918[[#This Row],[BEE1]:[Column3]])-Table1358918[[#This Row],[Discard]]*0.9999</f>
        <v>0</v>
      </c>
      <c r="L23" s="2">
        <f>IF(Table1358918[[#This Row],[Total]]&lt;&gt;"",RANK(Table1358918[[#This Row],[Total]],Table1358918[Total]),"")</f>
        <v>10</v>
      </c>
      <c r="M23" s="44" t="str">
        <f>IF(Table1358918[[#This Row],[Name]]&gt;"",Table1358918[[#This Row],[Name]],"")</f>
        <v/>
      </c>
      <c r="N23">
        <f>SUM(Table1358918[[#This Row],[BEE1]:[Column3]])-Table1358918[[#This Row],[Discard]]</f>
        <v>0</v>
      </c>
      <c r="O23" s="5">
        <f>RANK(Table1358918[[#This Row],[Total2]],Table1358918[Total2])</f>
        <v>10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IF(COUNT(Table1358918[[#This Row],[BEE1]:[Column4]])&gt;1,MIN(Table1358918[[#This Row],[BEE1]:[Column2]]),0)</f>
        <v>0</v>
      </c>
      <c r="K24" s="17">
        <f>SUM(Table1358918[[#This Row],[BEE1]:[Column3]])-Table1358918[[#This Row],[Discard]]*0.9999</f>
        <v>0</v>
      </c>
      <c r="L24" s="2">
        <f>IF(Table1358918[[#This Row],[Total]]&lt;&gt;"",RANK(Table1358918[[#This Row],[Total]],Table1358918[Total]),"")</f>
        <v>10</v>
      </c>
      <c r="M24" s="44" t="str">
        <f>IF(Table1358918[[#This Row],[Name]]&gt;"",Table1358918[[#This Row],[Name]],"")</f>
        <v/>
      </c>
      <c r="N24">
        <f>SUM(Table1358918[[#This Row],[BEE1]:[Column3]])-Table1358918[[#This Row],[Discard]]</f>
        <v>0</v>
      </c>
      <c r="O24" s="5">
        <f>RANK(Table1358918[[#This Row],[Total2]],Table1358918[Total2])</f>
        <v>10</v>
      </c>
    </row>
    <row r="25" spans="1:15">
      <c r="A25" s="31"/>
      <c r="B25" s="32"/>
      <c r="C25" s="32"/>
      <c r="D25" s="32"/>
      <c r="E25" s="32"/>
      <c r="F25" s="32"/>
      <c r="G25" s="32"/>
      <c r="J25" s="3">
        <f>IF(COUNT(Table1358918[[#This Row],[BEE1]:[Column4]])&gt;1,MIN(Table1358918[[#This Row],[BEE1]:[Column2]]),0)</f>
        <v>0</v>
      </c>
      <c r="K25" s="17">
        <f>SUM(Table1358918[[#This Row],[BEE1]:[Column3]])-Table1358918[[#This Row],[Discard]]*0.9999</f>
        <v>0</v>
      </c>
      <c r="L25" s="2">
        <f>IF(Table1358918[[#This Row],[Total]]&lt;&gt;"",RANK(Table1358918[[#This Row],[Total]],Table1358918[Total]),"")</f>
        <v>10</v>
      </c>
      <c r="M25" s="44" t="str">
        <f>IF(Table1358918[[#This Row],[Name]]&gt;"",Table1358918[[#This Row],[Name]],"")</f>
        <v/>
      </c>
      <c r="N25">
        <f>SUM(Table1358918[[#This Row],[BEE1]:[Column3]])-Table1358918[[#This Row],[Discard]]</f>
        <v>0</v>
      </c>
      <c r="O25" s="5">
        <f>RANK(Table1358918[[#This Row],[Total2]],Table1358918[Total2])</f>
        <v>10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IF(COUNT(Table1358918[[#This Row],[BEE1]:[Column4]])&gt;1,MIN(Table1358918[[#This Row],[BEE1]:[Column2]]),0)</f>
        <v>0</v>
      </c>
      <c r="K26" s="17">
        <f>SUM(Table1358918[[#This Row],[BEE1]:[Column3]])-Table1358918[[#This Row],[Discard]]*0.9999</f>
        <v>0</v>
      </c>
      <c r="L26" s="2">
        <f>IF(Table1358918[[#This Row],[Total]]&lt;&gt;"",RANK(Table1358918[[#This Row],[Total]],Table1358918[Total]),"")</f>
        <v>10</v>
      </c>
      <c r="M26" s="44" t="str">
        <f>IF(Table1358918[[#This Row],[Name]]&gt;"",Table1358918[[#This Row],[Name]],"")</f>
        <v/>
      </c>
      <c r="N26">
        <f>SUM(Table1358918[[#This Row],[BEE1]:[Column3]])-Table1358918[[#This Row],[Discard]]</f>
        <v>0</v>
      </c>
      <c r="O26" s="5">
        <f>RANK(Table1358918[[#This Row],[Total2]],Table1358918[Total2])</f>
        <v>10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IF(COUNT(Table1358918[[#This Row],[BEE1]:[Column4]])&gt;1,MIN(Table1358918[[#This Row],[BEE1]:[Column2]]),0)</f>
        <v>0</v>
      </c>
      <c r="K27" s="17">
        <f>SUM(Table1358918[[#This Row],[BEE1]:[Column3]])-Table1358918[[#This Row],[Discard]]*0.9999</f>
        <v>0</v>
      </c>
      <c r="L27" s="2">
        <f>IF(Table1358918[[#This Row],[Total]]&lt;&gt;"",RANK(Table1358918[[#This Row],[Total]],Table1358918[Total]),"")</f>
        <v>10</v>
      </c>
      <c r="M27" s="44" t="str">
        <f>IF(Table1358918[[#This Row],[Name]]&gt;"",Table1358918[[#This Row],[Name]],"")</f>
        <v/>
      </c>
      <c r="N27">
        <f>SUM(Table1358918[[#This Row],[BEE1]:[Column3]])-Table1358918[[#This Row],[Discard]]</f>
        <v>0</v>
      </c>
      <c r="O27" s="5">
        <f>RANK(Table1358918[[#This Row],[Total2]],Table1358918[Total2])</f>
        <v>10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IF(COUNT(Table1358918[[#This Row],[BEE1]:[Column4]])&gt;1,MIN(Table1358918[[#This Row],[BEE1]:[Column2]]),0)</f>
        <v>0</v>
      </c>
      <c r="K28" s="17">
        <f>SUM(Table1358918[[#This Row],[BEE1]:[Column3]])-Table1358918[[#This Row],[Discard]]*0.9999</f>
        <v>0</v>
      </c>
      <c r="L28" s="2">
        <f>IF(Table1358918[[#This Row],[Total]]&lt;&gt;"",RANK(Table1358918[[#This Row],[Total]],Table1358918[Total]),"")</f>
        <v>10</v>
      </c>
      <c r="M28" s="44" t="str">
        <f>IF(Table1358918[[#This Row],[Name]]&gt;"",Table1358918[[#This Row],[Name]],"")</f>
        <v/>
      </c>
      <c r="N28">
        <f>SUM(Table1358918[[#This Row],[BEE1]:[Column3]])-Table1358918[[#This Row],[Discard]]</f>
        <v>0</v>
      </c>
      <c r="O28" s="5">
        <f>RANK(Table1358918[[#This Row],[Total2]],Table1358918[Total2])</f>
        <v>10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IF(COUNT(Table1358918[[#This Row],[BEE1]:[Column4]])&gt;1,MIN(Table1358918[[#This Row],[BEE1]:[Column2]]),0)</f>
        <v>0</v>
      </c>
      <c r="K29" s="17">
        <f>SUM(Table1358918[[#This Row],[BEE1]:[Column3]])-Table1358918[[#This Row],[Discard]]*0.9999</f>
        <v>0</v>
      </c>
      <c r="L29" s="2">
        <f>IF(Table1358918[[#This Row],[Total]]&lt;&gt;"",RANK(Table1358918[[#This Row],[Total]],Table1358918[Total]),"")</f>
        <v>10</v>
      </c>
      <c r="M29" s="44" t="str">
        <f>IF(Table1358918[[#This Row],[Name]]&gt;"",Table1358918[[#This Row],[Name]],"")</f>
        <v/>
      </c>
      <c r="N29">
        <f>SUM(Table1358918[[#This Row],[BEE1]:[Column3]])-Table1358918[[#This Row],[Discard]]</f>
        <v>0</v>
      </c>
      <c r="O29" s="5">
        <f>RANK(Table1358918[[#This Row],[Total2]],Table1358918[Total2])</f>
        <v>10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IF(COUNT(Table1358918[[#This Row],[BEE1]:[Column4]])&gt;1,MIN(Table1358918[[#This Row],[BEE1]:[Column2]]),0)</f>
        <v>0</v>
      </c>
      <c r="K30" s="17">
        <f>SUM(Table1358918[[#This Row],[BEE1]:[Column3]])-Table1358918[[#This Row],[Discard]]*0.9999</f>
        <v>0</v>
      </c>
      <c r="L30" s="2">
        <f>IF(Table1358918[[#This Row],[Total]]&lt;&gt;"",RANK(Table1358918[[#This Row],[Total]],Table1358918[Total]),"")</f>
        <v>10</v>
      </c>
      <c r="M30" s="44" t="str">
        <f>IF(Table1358918[[#This Row],[Name]]&gt;"",Table1358918[[#This Row],[Name]],"")</f>
        <v/>
      </c>
      <c r="N30">
        <f>SUM(Table1358918[[#This Row],[BEE1]:[Column3]])-Table1358918[[#This Row],[Discard]]</f>
        <v>0</v>
      </c>
      <c r="O30" s="5">
        <f>RANK(Table1358918[[#This Row],[Total2]],Table1358918[Total2])</f>
        <v>10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IF(COUNT(Table1358918[[#This Row],[BEE1]:[Column4]])&gt;1,MIN(Table1358918[[#This Row],[BEE1]:[Column2]]),0)</f>
        <v>0</v>
      </c>
      <c r="K31" s="17">
        <f>SUM(Table1358918[[#This Row],[BEE1]:[Column3]])-Table1358918[[#This Row],[Discard]]*0.9999</f>
        <v>0</v>
      </c>
      <c r="L31" s="2">
        <f>IF(Table1358918[[#This Row],[Total]]&lt;&gt;"",RANK(Table1358918[[#This Row],[Total]],Table1358918[Total]),"")</f>
        <v>10</v>
      </c>
      <c r="M31" s="44" t="str">
        <f>IF(Table1358918[[#This Row],[Name]]&gt;"",Table1358918[[#This Row],[Name]],"")</f>
        <v/>
      </c>
      <c r="N31">
        <f>SUM(Table1358918[[#This Row],[BEE1]:[Column3]])-Table1358918[[#This Row],[Discard]]</f>
        <v>0</v>
      </c>
      <c r="O31" s="5">
        <f>RANK(Table1358918[[#This Row],[Total2]],Table1358918[Total2])</f>
        <v>10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IF(COUNT(Table1358918[[#This Row],[BEE1]:[Column4]])&gt;1,MIN(Table1358918[[#This Row],[BEE1]:[Column2]]),0)</f>
        <v>0</v>
      </c>
      <c r="K32" s="17">
        <f>SUM(Table1358918[[#This Row],[BEE1]:[Column3]])-Table1358918[[#This Row],[Discard]]*0.9999</f>
        <v>0</v>
      </c>
      <c r="L32" s="2">
        <f>IF(Table1358918[[#This Row],[Total]]&lt;&gt;"",RANK(Table1358918[[#This Row],[Total]],Table1358918[Total]),"")</f>
        <v>10</v>
      </c>
      <c r="M32" s="44" t="str">
        <f>IF(Table1358918[[#This Row],[Name]]&gt;"",Table1358918[[#This Row],[Name]],"")</f>
        <v/>
      </c>
      <c r="N32">
        <f>SUM(Table1358918[[#This Row],[BEE1]:[Column3]])-Table1358918[[#This Row],[Discard]]</f>
        <v>0</v>
      </c>
      <c r="O32" s="5">
        <f>RANK(Table1358918[[#This Row],[Total2]],Table1358918[Total2])</f>
        <v>10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IF(COUNT(Table1358918[[#This Row],[BEE1]:[Column4]])&gt;1,MIN(Table1358918[[#This Row],[BEE1]:[Column2]]),0)</f>
        <v>0</v>
      </c>
      <c r="K33" s="17">
        <f>SUM(Table1358918[[#This Row],[BEE1]:[Column3]])-Table1358918[[#This Row],[Discard]]*0.9999</f>
        <v>0</v>
      </c>
      <c r="L33" s="2">
        <f>IF(Table1358918[[#This Row],[Total]]&lt;&gt;"",RANK(Table1358918[[#This Row],[Total]],Table1358918[Total]),"")</f>
        <v>10</v>
      </c>
      <c r="M33" s="44" t="str">
        <f>IF(Table1358918[[#This Row],[Name]]&gt;"",Table1358918[[#This Row],[Name]],"")</f>
        <v/>
      </c>
      <c r="N33">
        <f>SUM(Table1358918[[#This Row],[BEE1]:[Column3]])-Table1358918[[#This Row],[Discard]]</f>
        <v>0</v>
      </c>
      <c r="O33" s="5">
        <f>RANK(Table1358918[[#This Row],[Total2]],Table1358918[Total2])</f>
        <v>10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IF(COUNT(Table1358918[[#This Row],[BEE1]:[Column4]])&gt;1,MIN(Table1358918[[#This Row],[BEE1]:[Column2]]),0)</f>
        <v>0</v>
      </c>
      <c r="K34" s="17">
        <f>SUM(Table1358918[[#This Row],[BEE1]:[Column3]])-Table1358918[[#This Row],[Discard]]*0.9999</f>
        <v>0</v>
      </c>
      <c r="L34" s="2">
        <f>IF(Table1358918[[#This Row],[Total]]&lt;&gt;"",RANK(Table1358918[[#This Row],[Total]],Table1358918[Total]),"")</f>
        <v>10</v>
      </c>
      <c r="M34" s="44" t="str">
        <f>IF(Table1358918[[#This Row],[Name]]&gt;"",Table1358918[[#This Row],[Name]],"")</f>
        <v/>
      </c>
      <c r="N34">
        <f>SUM(Table1358918[[#This Row],[BEE1]:[Column3]])-Table1358918[[#This Row],[Discard]]</f>
        <v>0</v>
      </c>
      <c r="O34" s="5">
        <f>RANK(Table1358918[[#This Row],[Total2]],Table1358918[Total2])</f>
        <v>10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IF(COUNT(Table1358918[[#This Row],[BEE1]:[Column4]])&gt;1,MIN(Table1358918[[#This Row],[BEE1]:[Column2]]),0)</f>
        <v>0</v>
      </c>
      <c r="K35" s="17">
        <f>SUM(Table1358918[[#This Row],[BEE1]:[Column3]])-Table1358918[[#This Row],[Discard]]*0.9999</f>
        <v>0</v>
      </c>
      <c r="L35" s="2">
        <f>IF(Table1358918[[#This Row],[Total]]&lt;&gt;"",RANK(Table1358918[[#This Row],[Total]],Table1358918[Total]),"")</f>
        <v>10</v>
      </c>
      <c r="M35" s="44" t="str">
        <f>IF(Table1358918[[#This Row],[Name]]&gt;"",Table1358918[[#This Row],[Name]],"")</f>
        <v/>
      </c>
      <c r="N35">
        <f>SUM(Table1358918[[#This Row],[BEE1]:[Column3]])-Table1358918[[#This Row],[Discard]]</f>
        <v>0</v>
      </c>
      <c r="O35" s="5">
        <f>RANK(Table1358918[[#This Row],[Total2]],Table1358918[Total2])</f>
        <v>10</v>
      </c>
    </row>
    <row r="36" spans="1:15">
      <c r="A36" s="31"/>
      <c r="B36" s="32"/>
      <c r="C36" s="32"/>
      <c r="D36" s="32"/>
      <c r="E36" s="32"/>
      <c r="F36" s="32"/>
      <c r="G36" s="32"/>
      <c r="J36" s="3">
        <f>IF(COUNT(Table1358918[[#This Row],[BEE1]:[Column4]])&gt;1,MIN(Table1358918[[#This Row],[BEE1]:[Column2]]),0)</f>
        <v>0</v>
      </c>
      <c r="K36" s="17">
        <f>SUM(Table1358918[[#This Row],[BEE1]:[Column3]])-Table1358918[[#This Row],[Discard]]*0.9999</f>
        <v>0</v>
      </c>
      <c r="L36" s="2">
        <f>IF(Table1358918[[#This Row],[Total]]&lt;&gt;"",RANK(Table1358918[[#This Row],[Total]],Table1358918[Total]),"")</f>
        <v>10</v>
      </c>
      <c r="M36" s="44" t="str">
        <f>IF(Table1358918[[#This Row],[Name]]&gt;"",Table1358918[[#This Row],[Name]],"")</f>
        <v/>
      </c>
      <c r="N36">
        <f>SUM(Table1358918[[#This Row],[BEE1]:[Column3]])-Table1358918[[#This Row],[Discard]]</f>
        <v>0</v>
      </c>
      <c r="O36" s="5">
        <f>RANK(Table1358918[[#This Row],[Total2]],Table1358918[Total2])</f>
        <v>10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IF(COUNT(Table1358918[[#This Row],[BEE1]:[Column4]])&gt;1,MIN(Table1358918[[#This Row],[BEE1]:[Column2]]),0)</f>
        <v>0</v>
      </c>
      <c r="K37" s="17">
        <f>SUM(Table1358918[[#This Row],[BEE1]:[Column3]])-Table1358918[[#This Row],[Discard]]*0.9999</f>
        <v>0</v>
      </c>
      <c r="L37" s="2">
        <f>IF(Table1358918[[#This Row],[Total]]&lt;&gt;"",RANK(Table1358918[[#This Row],[Total]],Table1358918[Total]),"")</f>
        <v>10</v>
      </c>
      <c r="M37" s="44" t="str">
        <f>IF(Table1358918[[#This Row],[Name]]&gt;"",Table1358918[[#This Row],[Name]],"")</f>
        <v/>
      </c>
      <c r="N37">
        <f>SUM(Table1358918[[#This Row],[BEE1]:[Column3]])-Table1358918[[#This Row],[Discard]]</f>
        <v>0</v>
      </c>
      <c r="O37" s="5">
        <f>RANK(Table1358918[[#This Row],[Total2]],Table1358918[Total2])</f>
        <v>10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IF(COUNT(Table1358918[[#This Row],[BEE1]:[Column4]])&gt;1,MIN(Table1358918[[#This Row],[BEE1]:[Column2]]),0)</f>
        <v>0</v>
      </c>
      <c r="K38" s="17">
        <f>SUM(Table1358918[[#This Row],[BEE1]:[Column3]])-Table1358918[[#This Row],[Discard]]*0.9999</f>
        <v>0</v>
      </c>
      <c r="L38" s="2">
        <f>IF(Table1358918[[#This Row],[Total]]&lt;&gt;"",RANK(Table1358918[[#This Row],[Total]],Table1358918[Total]),"")</f>
        <v>10</v>
      </c>
      <c r="M38" s="44" t="str">
        <f>IF(Table1358918[[#This Row],[Name]]&gt;"",Table1358918[[#This Row],[Name]],"")</f>
        <v/>
      </c>
      <c r="N38">
        <f>SUM(Table1358918[[#This Row],[BEE1]:[Column3]])-Table1358918[[#This Row],[Discard]]</f>
        <v>0</v>
      </c>
      <c r="O38" s="5">
        <f>RANK(Table1358918[[#This Row],[Total2]],Table1358918[Total2])</f>
        <v>10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IF(COUNT(Table1358918[[#This Row],[BEE1]:[Column4]])&gt;1,MIN(Table1358918[[#This Row],[BEE1]:[Column2]]),0)</f>
        <v>0</v>
      </c>
      <c r="K39" s="17">
        <f>SUM(Table1358918[[#This Row],[BEE1]:[Column3]])-Table1358918[[#This Row],[Discard]]*0.9999</f>
        <v>0</v>
      </c>
      <c r="L39" s="2">
        <f>IF(Table1358918[[#This Row],[Total]]&lt;&gt;"",RANK(Table1358918[[#This Row],[Total]],Table1358918[Total]),"")</f>
        <v>10</v>
      </c>
      <c r="M39" s="44" t="str">
        <f>IF(Table1358918[[#This Row],[Name]]&gt;"",Table1358918[[#This Row],[Name]],"")</f>
        <v/>
      </c>
      <c r="N39">
        <f>SUM(Table1358918[[#This Row],[BEE1]:[Column3]])-Table1358918[[#This Row],[Discard]]</f>
        <v>0</v>
      </c>
      <c r="O39" s="5">
        <f>RANK(Table1358918[[#This Row],[Total2]],Table1358918[Total2])</f>
        <v>10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IF(COUNT(Table1358918[[#This Row],[BEE1]:[Column4]])&gt;1,MIN(Table1358918[[#This Row],[BEE1]:[Column2]]),0)</f>
        <v>0</v>
      </c>
      <c r="K40" s="17">
        <f>SUM(Table1358918[[#This Row],[BEE1]:[Column3]])-Table1358918[[#This Row],[Discard]]*0.9999</f>
        <v>0</v>
      </c>
      <c r="L40" s="2">
        <f>IF(Table1358918[[#This Row],[Total]]&lt;&gt;"",RANK(Table1358918[[#This Row],[Total]],Table1358918[Total]),"")</f>
        <v>10</v>
      </c>
      <c r="M40" s="44" t="str">
        <f>IF(Table1358918[[#This Row],[Name]]&gt;"",Table1358918[[#This Row],[Name]],"")</f>
        <v/>
      </c>
      <c r="N40">
        <f>SUM(Table1358918[[#This Row],[BEE1]:[Column3]])-Table1358918[[#This Row],[Discard]]</f>
        <v>0</v>
      </c>
      <c r="O40" s="5">
        <f>RANK(Table1358918[[#This Row],[Total2]],Table1358918[Total2])</f>
        <v>10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IF(COUNT(Table1358918[[#This Row],[BEE1]:[Column4]])&gt;1,MIN(Table1358918[[#This Row],[BEE1]:[Column2]]),0)</f>
        <v>0</v>
      </c>
      <c r="K41" s="17">
        <f>SUM(Table1358918[[#This Row],[BEE1]:[Column3]])-Table1358918[[#This Row],[Discard]]*0.9999</f>
        <v>0</v>
      </c>
      <c r="L41" s="2">
        <f>IF(Table1358918[[#This Row],[Total]]&lt;&gt;"",RANK(Table1358918[[#This Row],[Total]],Table1358918[Total]),"")</f>
        <v>10</v>
      </c>
      <c r="M41" s="44" t="str">
        <f>IF(Table1358918[[#This Row],[Name]]&gt;"",Table1358918[[#This Row],[Name]],"")</f>
        <v/>
      </c>
      <c r="N41">
        <f>SUM(Table1358918[[#This Row],[BEE1]:[Column3]])-Table1358918[[#This Row],[Discard]]</f>
        <v>0</v>
      </c>
      <c r="O41" s="5">
        <f>RANK(Table1358918[[#This Row],[Total2]],Table1358918[Total2])</f>
        <v>10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IF(COUNT(Table1358918[[#This Row],[BEE1]:[Column4]])&gt;1,MIN(Table1358918[[#This Row],[BEE1]:[Column2]]),0)</f>
        <v>0</v>
      </c>
      <c r="K42" s="17">
        <f>SUM(Table1358918[[#This Row],[BEE1]:[Column3]])-Table1358918[[#This Row],[Discard]]*0.9999</f>
        <v>0</v>
      </c>
      <c r="L42" s="2">
        <f>IF(Table1358918[[#This Row],[Total]]&lt;&gt;"",RANK(Table1358918[[#This Row],[Total]],Table1358918[Total]),"")</f>
        <v>10</v>
      </c>
      <c r="M42" s="44" t="str">
        <f>IF(Table1358918[[#This Row],[Name]]&gt;"",Table1358918[[#This Row],[Name]],"")</f>
        <v/>
      </c>
      <c r="N42">
        <f>SUM(Table1358918[[#This Row],[BEE1]:[Column3]])-Table1358918[[#This Row],[Discard]]</f>
        <v>0</v>
      </c>
      <c r="O42" s="5">
        <f>RANK(Table1358918[[#This Row],[Total2]],Table1358918[Total2])</f>
        <v>10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IF(COUNT(Table1358918[[#This Row],[BEE1]:[Column4]])&gt;1,MIN(Table1358918[[#This Row],[BEE1]:[Column2]]),0)</f>
        <v>0</v>
      </c>
      <c r="K43" s="17">
        <f>SUM(Table1358918[[#This Row],[BEE1]:[Column3]])-Table1358918[[#This Row],[Discard]]*0.9999</f>
        <v>0</v>
      </c>
      <c r="L43" s="2">
        <f>IF(Table1358918[[#This Row],[Total]]&lt;&gt;"",RANK(Table1358918[[#This Row],[Total]],Table1358918[Total]),"")</f>
        <v>10</v>
      </c>
      <c r="M43" s="44" t="str">
        <f>IF(Table1358918[[#This Row],[Name]]&gt;"",Table1358918[[#This Row],[Name]],"")</f>
        <v/>
      </c>
      <c r="N43">
        <f>SUM(Table1358918[[#This Row],[BEE1]:[Column3]])-Table1358918[[#This Row],[Discard]]</f>
        <v>0</v>
      </c>
      <c r="O43" s="5">
        <f>RANK(Table1358918[[#This Row],[Total2]],Table1358918[Total2])</f>
        <v>10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IF(COUNT(Table1358918[[#This Row],[BEE1]:[Column4]])&gt;1,MIN(Table1358918[[#This Row],[BEE1]:[Column2]]),0)</f>
        <v>0</v>
      </c>
      <c r="K44" s="17">
        <f>SUM(Table1358918[[#This Row],[BEE1]:[Column3]])-Table1358918[[#This Row],[Discard]]*0.9999</f>
        <v>0</v>
      </c>
      <c r="L44" s="2">
        <f>IF(Table1358918[[#This Row],[Total]]&lt;&gt;"",RANK(Table1358918[[#This Row],[Total]],Table1358918[Total]),"")</f>
        <v>10</v>
      </c>
      <c r="M44" s="44" t="str">
        <f>IF(Table1358918[[#This Row],[Name]]&gt;"",Table1358918[[#This Row],[Name]],"")</f>
        <v/>
      </c>
      <c r="N44">
        <f>SUM(Table1358918[[#This Row],[BEE1]:[Column3]])-Table1358918[[#This Row],[Discard]]</f>
        <v>0</v>
      </c>
      <c r="O44" s="5">
        <f>RANK(Table1358918[[#This Row],[Total2]],Table1358918[Total2])</f>
        <v>10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IF(COUNT(Table1358918[[#This Row],[BEE1]:[Column4]])&gt;1,MIN(Table1358918[[#This Row],[BEE1]:[Column2]]),0)</f>
        <v>0</v>
      </c>
      <c r="K45" s="17">
        <f>SUM(Table1358918[[#This Row],[BEE1]:[Column3]])-Table1358918[[#This Row],[Discard]]*0.9999</f>
        <v>0</v>
      </c>
      <c r="L45" s="2">
        <f>IF(Table1358918[[#This Row],[Total]]&lt;&gt;"",RANK(Table1358918[[#This Row],[Total]],Table1358918[Total]),"")</f>
        <v>10</v>
      </c>
      <c r="M45" s="44" t="str">
        <f>IF(Table1358918[[#This Row],[Name]]&gt;"",Table1358918[[#This Row],[Name]],"")</f>
        <v/>
      </c>
      <c r="N45">
        <f>SUM(Table1358918[[#This Row],[BEE1]:[Column3]])-Table1358918[[#This Row],[Discard]]</f>
        <v>0</v>
      </c>
      <c r="O45" s="5">
        <f>RANK(Table1358918[[#This Row],[Total2]],Table1358918[Total2])</f>
        <v>10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IF(COUNT(Table1358918[[#This Row],[BEE1]:[Column4]])&gt;1,MIN(Table1358918[[#This Row],[BEE1]:[Column2]]),0)</f>
        <v>0</v>
      </c>
      <c r="K46" s="17">
        <f>SUM(Table1358918[[#This Row],[BEE1]:[Column3]])-Table1358918[[#This Row],[Discard]]*0.9999</f>
        <v>0</v>
      </c>
      <c r="L46" s="2">
        <f>IF(Table1358918[[#This Row],[Total]]&lt;&gt;"",RANK(Table1358918[[#This Row],[Total]],Table1358918[Total]),"")</f>
        <v>10</v>
      </c>
      <c r="M46" s="44" t="str">
        <f>IF(Table1358918[[#This Row],[Name]]&gt;"",Table1358918[[#This Row],[Name]],"")</f>
        <v/>
      </c>
      <c r="N46">
        <f>SUM(Table1358918[[#This Row],[BEE1]:[Column3]])-Table1358918[[#This Row],[Discard]]</f>
        <v>0</v>
      </c>
      <c r="O46" s="5">
        <f>RANK(Table1358918[[#This Row],[Total2]],Table1358918[Total2])</f>
        <v>10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IF(COUNT(Table1358918[[#This Row],[BEE1]:[Column4]])&gt;1,MIN(Table1358918[[#This Row],[BEE1]:[Column2]]),0)</f>
        <v>0</v>
      </c>
      <c r="K47" s="17">
        <f>SUM(Table1358918[[#This Row],[BEE1]:[Column3]])-Table1358918[[#This Row],[Discard]]*0.9999</f>
        <v>0</v>
      </c>
      <c r="L47" s="2">
        <f>IF(Table1358918[[#This Row],[Total]]&lt;&gt;"",RANK(Table1358918[[#This Row],[Total]],Table1358918[Total]),"")</f>
        <v>10</v>
      </c>
      <c r="M47" s="44" t="str">
        <f>IF(Table1358918[[#This Row],[Name]]&gt;"",Table1358918[[#This Row],[Name]],"")</f>
        <v/>
      </c>
      <c r="N47">
        <f>SUM(Table1358918[[#This Row],[BEE1]:[Column3]])-Table1358918[[#This Row],[Discard]]</f>
        <v>0</v>
      </c>
      <c r="O47" s="5">
        <f>RANK(Table1358918[[#This Row],[Total2]],Table1358918[Total2])</f>
        <v>10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IF(COUNT(Table1358918[[#This Row],[BEE1]:[Column4]])&gt;1,MIN(Table1358918[[#This Row],[BEE1]:[Column2]]),0)</f>
        <v>0</v>
      </c>
      <c r="K48" s="17">
        <f>SUM(Table1358918[[#This Row],[BEE1]:[Column3]])-Table1358918[[#This Row],[Discard]]*0.9999</f>
        <v>0</v>
      </c>
      <c r="L48" s="2">
        <f>IF(Table1358918[[#This Row],[Total]]&lt;&gt;"",RANK(Table1358918[[#This Row],[Total]],Table1358918[Total]),"")</f>
        <v>10</v>
      </c>
      <c r="M48" s="44" t="str">
        <f>IF(Table1358918[[#This Row],[Name]]&gt;"",Table1358918[[#This Row],[Name]],"")</f>
        <v/>
      </c>
      <c r="N48">
        <f>SUM(Table1358918[[#This Row],[BEE1]:[Column3]])-Table1358918[[#This Row],[Discard]]</f>
        <v>0</v>
      </c>
      <c r="O48" s="5">
        <f>RANK(Table1358918[[#This Row],[Total2]],Table1358918[Total2])</f>
        <v>10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IF(COUNT(Table1358918[[#This Row],[BEE1]:[Column4]])&gt;1,MIN(Table1358918[[#This Row],[BEE1]:[Column2]]),0)</f>
        <v>0</v>
      </c>
      <c r="K49" s="17">
        <f>SUM(Table1358918[[#This Row],[BEE1]:[Column3]])-Table1358918[[#This Row],[Discard]]*0.9999</f>
        <v>0</v>
      </c>
      <c r="L49" s="2">
        <f>IF(Table1358918[[#This Row],[Total]]&lt;&gt;"",RANK(Table1358918[[#This Row],[Total]],Table1358918[Total]),"")</f>
        <v>10</v>
      </c>
      <c r="M49" s="44" t="str">
        <f>IF(Table1358918[[#This Row],[Name]]&gt;"",Table1358918[[#This Row],[Name]],"")</f>
        <v/>
      </c>
      <c r="N49">
        <f>SUM(Table1358918[[#This Row],[BEE1]:[Column3]])-Table1358918[[#This Row],[Discard]]</f>
        <v>0</v>
      </c>
      <c r="O49" s="5">
        <f>RANK(Table1358918[[#This Row],[Total2]],Table1358918[Total2])</f>
        <v>10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IF(COUNT(Table1358918[[#This Row],[BEE1]:[Column4]])&gt;1,MIN(Table1358918[[#This Row],[BEE1]:[Column2]]),0)</f>
        <v>0</v>
      </c>
      <c r="K50" s="17">
        <f>SUM(Table1358918[[#This Row],[BEE1]:[Column3]])-Table1358918[[#This Row],[Discard]]*0.9999</f>
        <v>0</v>
      </c>
      <c r="L50" s="2">
        <f>IF(Table1358918[[#This Row],[Total]]&lt;&gt;"",RANK(Table1358918[[#This Row],[Total]],Table1358918[Total]),"")</f>
        <v>10</v>
      </c>
      <c r="M50" s="44" t="str">
        <f>IF(Table1358918[[#This Row],[Name]]&gt;"",Table1358918[[#This Row],[Name]],"")</f>
        <v/>
      </c>
      <c r="N50">
        <f>SUM(Table1358918[[#This Row],[BEE1]:[Column3]])-Table1358918[[#This Row],[Discard]]</f>
        <v>0</v>
      </c>
      <c r="O50" s="5">
        <f>RANK(Table1358918[[#This Row],[Total2]],Table1358918[Total2])</f>
        <v>10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IF(COUNT(Table1358918[[#This Row],[BEE1]:[Column4]])&gt;1,MIN(Table1358918[[#This Row],[BEE1]:[Column2]]),0)</f>
        <v>0</v>
      </c>
      <c r="K51" s="17">
        <f>SUM(Table1358918[[#This Row],[BEE1]:[Column3]])-Table1358918[[#This Row],[Discard]]*0.9999</f>
        <v>0</v>
      </c>
      <c r="L51" s="2">
        <f>IF(Table1358918[[#This Row],[Total]]&lt;&gt;"",RANK(Table1358918[[#This Row],[Total]],Table1358918[Total]),"")</f>
        <v>10</v>
      </c>
      <c r="M51" s="44" t="str">
        <f>IF(Table1358918[[#This Row],[Name]]&gt;"",Table1358918[[#This Row],[Name]],"")</f>
        <v/>
      </c>
      <c r="N51">
        <f>SUM(Table1358918[[#This Row],[BEE1]:[Column3]])-Table1358918[[#This Row],[Discard]]</f>
        <v>0</v>
      </c>
      <c r="O51" s="5">
        <f>RANK(Table1358918[[#This Row],[Total2]],Table1358918[Total2])</f>
        <v>10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IF(COUNT(Table1358918[[#This Row],[BEE1]:[Column4]])&gt;1,MIN(Table1358918[[#This Row],[BEE1]:[Column2]]),0)</f>
        <v>0</v>
      </c>
      <c r="K52" s="17">
        <f>SUM(Table1358918[[#This Row],[BEE1]:[Column3]])-Table1358918[[#This Row],[Discard]]*0.9999</f>
        <v>0</v>
      </c>
      <c r="L52" s="2">
        <f>IF(Table1358918[[#This Row],[Total]]&lt;&gt;"",RANK(Table1358918[[#This Row],[Total]],Table1358918[Total]),"")</f>
        <v>10</v>
      </c>
      <c r="M52" s="44" t="str">
        <f>IF(Table1358918[[#This Row],[Name]]&gt;"",Table1358918[[#This Row],[Name]],"")</f>
        <v/>
      </c>
      <c r="N52">
        <f>SUM(Table1358918[[#This Row],[BEE1]:[Column3]])-Table1358918[[#This Row],[Discard]]</f>
        <v>0</v>
      </c>
      <c r="O52" s="5">
        <f>RANK(Table1358918[[#This Row],[Total2]],Table1358918[Total2])</f>
        <v>10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IF(COUNT(Table1358918[[#This Row],[BEE1]:[Column4]])&gt;1,MIN(Table1358918[[#This Row],[BEE1]:[Column2]]),0)</f>
        <v>0</v>
      </c>
      <c r="K53" s="17">
        <f>SUM(Table1358918[[#This Row],[BEE1]:[Column3]])-Table1358918[[#This Row],[Discard]]*0.9999</f>
        <v>0</v>
      </c>
      <c r="L53" s="2">
        <f>IF(Table1358918[[#This Row],[Total]]&lt;&gt;"",RANK(Table1358918[[#This Row],[Total]],Table1358918[Total]),"")</f>
        <v>10</v>
      </c>
      <c r="M53" s="44" t="str">
        <f>IF(Table1358918[[#This Row],[Name]]&gt;"",Table1358918[[#This Row],[Name]],"")</f>
        <v/>
      </c>
      <c r="N53">
        <f>SUM(Table1358918[[#This Row],[BEE1]:[Column3]])-Table1358918[[#This Row],[Discard]]</f>
        <v>0</v>
      </c>
      <c r="O53" s="5">
        <f>RANK(Table1358918[[#This Row],[Total2]],Table1358918[Total2])</f>
        <v>10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IF(COUNT(Table1358918[[#This Row],[BEE1]:[Column4]])&gt;1,MIN(Table1358918[[#This Row],[BEE1]:[Column2]]),0)</f>
        <v>0</v>
      </c>
      <c r="K54" s="17">
        <f>SUM(Table1358918[[#This Row],[BEE1]:[Column3]])-Table1358918[[#This Row],[Discard]]*0.9999</f>
        <v>0</v>
      </c>
      <c r="L54" s="2">
        <f>IF(Table1358918[[#This Row],[Total]]&lt;&gt;"",RANK(Table1358918[[#This Row],[Total]],Table1358918[Total]),"")</f>
        <v>10</v>
      </c>
      <c r="M54" s="44" t="str">
        <f>IF(Table1358918[[#This Row],[Name]]&gt;"",Table1358918[[#This Row],[Name]],"")</f>
        <v/>
      </c>
      <c r="N54">
        <f>SUM(Table1358918[[#This Row],[BEE1]:[Column3]])-Table1358918[[#This Row],[Discard]]</f>
        <v>0</v>
      </c>
      <c r="O54" s="5">
        <f>RANK(Table1358918[[#This Row],[Total2]],Table1358918[Total2])</f>
        <v>10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IF(COUNT(Table1358918[[#This Row],[BEE1]:[Column4]])&gt;1,MIN(Table1358918[[#This Row],[BEE1]:[Column2]]),0)</f>
        <v>0</v>
      </c>
      <c r="K55" s="17">
        <f>SUM(Table1358918[[#This Row],[BEE1]:[Column3]])-Table1358918[[#This Row],[Discard]]*0.9999</f>
        <v>0</v>
      </c>
      <c r="L55" s="2">
        <f>IF(Table1358918[[#This Row],[Total]]&lt;&gt;"",RANK(Table1358918[[#This Row],[Total]],Table1358918[Total]),"")</f>
        <v>10</v>
      </c>
      <c r="M55" s="44" t="str">
        <f>IF(Table1358918[[#This Row],[Name]]&gt;"",Table1358918[[#This Row],[Name]],"")</f>
        <v/>
      </c>
      <c r="N55">
        <f>SUM(Table1358918[[#This Row],[BEE1]:[Column3]])-Table1358918[[#This Row],[Discard]]</f>
        <v>0</v>
      </c>
      <c r="O55" s="5">
        <f>RANK(Table1358918[[#This Row],[Total2]],Table1358918[Total2])</f>
        <v>10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IF(COUNT(Table1358918[[#This Row],[BEE1]:[Column4]])&gt;1,MIN(Table1358918[[#This Row],[BEE1]:[Column2]]),0)</f>
        <v>0</v>
      </c>
      <c r="K56" s="17">
        <f>SUM(Table1358918[[#This Row],[BEE1]:[Column3]])-Table1358918[[#This Row],[Discard]]*0.9999</f>
        <v>0</v>
      </c>
      <c r="L56" s="2">
        <f>IF(Table1358918[[#This Row],[Total]]&lt;&gt;"",RANK(Table1358918[[#This Row],[Total]],Table1358918[Total]),"")</f>
        <v>10</v>
      </c>
      <c r="M56" s="44" t="str">
        <f>IF(Table1358918[[#This Row],[Name]]&gt;"",Table1358918[[#This Row],[Name]],"")</f>
        <v/>
      </c>
      <c r="N56">
        <f>SUM(Table1358918[[#This Row],[BEE1]:[Column3]])-Table1358918[[#This Row],[Discard]]</f>
        <v>0</v>
      </c>
      <c r="O56" s="5">
        <f>RANK(Table1358918[[#This Row],[Total2]],Table1358918[Total2])</f>
        <v>10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IF(COUNT(Table1358918[[#This Row],[BEE1]:[Column4]])&gt;1,MIN(Table1358918[[#This Row],[BEE1]:[Column2]]),0)</f>
        <v>0</v>
      </c>
      <c r="K57" s="17">
        <f>SUM(Table1358918[[#This Row],[BEE1]:[Column3]])-Table1358918[[#This Row],[Discard]]*0.9999</f>
        <v>0</v>
      </c>
      <c r="L57" s="2">
        <f>IF(Table1358918[[#This Row],[Total]]&lt;&gt;"",RANK(Table1358918[[#This Row],[Total]],Table1358918[Total]),"")</f>
        <v>10</v>
      </c>
      <c r="M57" s="44" t="str">
        <f>IF(Table1358918[[#This Row],[Name]]&gt;"",Table1358918[[#This Row],[Name]],"")</f>
        <v/>
      </c>
      <c r="N57">
        <f>SUM(Table1358918[[#This Row],[BEE1]:[Column3]])-Table1358918[[#This Row],[Discard]]</f>
        <v>0</v>
      </c>
      <c r="O57" s="5">
        <f>RANK(Table1358918[[#This Row],[Total2]],Table1358918[Total2])</f>
        <v>10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IF(COUNT(Table1358918[[#This Row],[BEE1]:[Column4]])&gt;1,MIN(Table1358918[[#This Row],[BEE1]:[Column2]]),0)</f>
        <v>0</v>
      </c>
      <c r="K58" s="17">
        <f>SUM(Table1358918[[#This Row],[BEE1]:[Column3]])-Table1358918[[#This Row],[Discard]]*0.9999</f>
        <v>0</v>
      </c>
      <c r="L58" s="2">
        <f>IF(Table1358918[[#This Row],[Total]]&lt;&gt;"",RANK(Table1358918[[#This Row],[Total]],Table1358918[Total]),"")</f>
        <v>10</v>
      </c>
      <c r="M58" s="44" t="str">
        <f>IF(Table1358918[[#This Row],[Name]]&gt;"",Table1358918[[#This Row],[Name]],"")</f>
        <v/>
      </c>
      <c r="N58">
        <f>SUM(Table1358918[[#This Row],[BEE1]:[Column3]])-Table1358918[[#This Row],[Discard]]</f>
        <v>0</v>
      </c>
      <c r="O58" s="5">
        <f>RANK(Table1358918[[#This Row],[Total2]],Table1358918[Total2])</f>
        <v>10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IF(COUNT(Table1358918[[#This Row],[BEE1]:[Column4]])&gt;1,MIN(Table1358918[[#This Row],[BEE1]:[Column2]]),0)</f>
        <v>0</v>
      </c>
      <c r="K59" s="17">
        <f>SUM(Table1358918[[#This Row],[BEE1]:[Column3]])-Table1358918[[#This Row],[Discard]]*0.9999</f>
        <v>0</v>
      </c>
      <c r="L59" s="2">
        <f>IF(Table1358918[[#This Row],[Total]]&lt;&gt;"",RANK(Table1358918[[#This Row],[Total]],Table1358918[Total]),"")</f>
        <v>10</v>
      </c>
      <c r="M59" s="44" t="str">
        <f>IF(Table1358918[[#This Row],[Name]]&gt;"",Table1358918[[#This Row],[Name]],"")</f>
        <v/>
      </c>
      <c r="N59">
        <f>SUM(Table1358918[[#This Row],[BEE1]:[Column3]])-Table1358918[[#This Row],[Discard]]</f>
        <v>0</v>
      </c>
      <c r="O59" s="5">
        <f>RANK(Table1358918[[#This Row],[Total2]],Table1358918[Total2])</f>
        <v>10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IF(COUNT(Table1358918[[#This Row],[BEE1]:[Column4]])&gt;1,MIN(Table1358918[[#This Row],[BEE1]:[Column2]]),0)</f>
        <v>0</v>
      </c>
      <c r="K60" s="17">
        <f>SUM(Table1358918[[#This Row],[BEE1]:[Column3]])-Table1358918[[#This Row],[Discard]]*0.9999</f>
        <v>0</v>
      </c>
      <c r="L60" s="2">
        <f>IF(Table1358918[[#This Row],[Total]]&lt;&gt;"",RANK(Table1358918[[#This Row],[Total]],Table1358918[Total]),"")</f>
        <v>10</v>
      </c>
      <c r="M60" s="44" t="str">
        <f>IF(Table1358918[[#This Row],[Name]]&gt;"",Table1358918[[#This Row],[Name]],"")</f>
        <v/>
      </c>
      <c r="N60">
        <f>SUM(Table1358918[[#This Row],[BEE1]:[Column3]])-Table1358918[[#This Row],[Discard]]</f>
        <v>0</v>
      </c>
      <c r="O60" s="5">
        <f>RANK(Table1358918[[#This Row],[Total2]],Table1358918[Total2])</f>
        <v>10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IF(COUNT(Table1358918[[#This Row],[BEE1]:[Column4]])&gt;1,MIN(Table1358918[[#This Row],[BEE1]:[Column2]]),0)</f>
        <v>0</v>
      </c>
      <c r="K61" s="17">
        <f>SUM(Table1358918[[#This Row],[BEE1]:[Column3]])-Table1358918[[#This Row],[Discard]]*0.9999</f>
        <v>0</v>
      </c>
      <c r="L61" s="2">
        <f>IF(Table1358918[[#This Row],[Total]]&lt;&gt;"",RANK(Table1358918[[#This Row],[Total]],Table1358918[Total]),"")</f>
        <v>10</v>
      </c>
      <c r="M61" s="44" t="str">
        <f>IF(Table1358918[[#This Row],[Name]]&gt;"",Table1358918[[#This Row],[Name]],"")</f>
        <v/>
      </c>
      <c r="N61">
        <f>SUM(Table1358918[[#This Row],[BEE1]:[Column3]])-Table1358918[[#This Row],[Discard]]</f>
        <v>0</v>
      </c>
      <c r="O61" s="5">
        <f>RANK(Table1358918[[#This Row],[Total2]],Table1358918[Total2])</f>
        <v>10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IF(COUNT(Table1358918[[#This Row],[BEE1]:[Column4]])&gt;1,MIN(Table1358918[[#This Row],[BEE1]:[Column2]]),0)</f>
        <v>0</v>
      </c>
      <c r="K62" s="17">
        <f>SUM(Table1358918[[#This Row],[BEE1]:[Column3]])-Table1358918[[#This Row],[Discard]]*0.9999</f>
        <v>0</v>
      </c>
      <c r="L62" s="2">
        <f>IF(Table1358918[[#This Row],[Total]]&lt;&gt;"",RANK(Table1358918[[#This Row],[Total]],Table1358918[Total]),"")</f>
        <v>10</v>
      </c>
      <c r="M62" s="44" t="str">
        <f>IF(Table1358918[[#This Row],[Name]]&gt;"",Table1358918[[#This Row],[Name]],"")</f>
        <v/>
      </c>
      <c r="N62">
        <f>SUM(Table1358918[[#This Row],[BEE1]:[Column3]])-Table1358918[[#This Row],[Discard]]</f>
        <v>0</v>
      </c>
      <c r="O62" s="5">
        <f>RANK(Table1358918[[#This Row],[Total2]],Table1358918[Total2])</f>
        <v>10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IF(COUNT(Table1358918[[#This Row],[BEE1]:[Column4]])&gt;1,MIN(Table1358918[[#This Row],[BEE1]:[Column2]]),0)</f>
        <v>0</v>
      </c>
      <c r="K63" s="17">
        <f>SUM(Table1358918[[#This Row],[BEE1]:[Column3]])-Table1358918[[#This Row],[Discard]]*0.9999</f>
        <v>0</v>
      </c>
      <c r="L63" s="2">
        <f>IF(Table1358918[[#This Row],[Total]]&lt;&gt;"",RANK(Table1358918[[#This Row],[Total]],Table1358918[Total]),"")</f>
        <v>10</v>
      </c>
      <c r="M63" s="44" t="str">
        <f>IF(Table1358918[[#This Row],[Name]]&gt;"",Table1358918[[#This Row],[Name]],"")</f>
        <v/>
      </c>
      <c r="N63">
        <f>SUM(Table1358918[[#This Row],[BEE1]:[Column3]])-Table1358918[[#This Row],[Discard]]</f>
        <v>0</v>
      </c>
      <c r="O63" s="5">
        <f>RANK(Table1358918[[#This Row],[Total2]],Table1358918[Total2])</f>
        <v>10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IF(COUNT(Table1358918[[#This Row],[BEE1]:[Column4]])&gt;1,MIN(Table1358918[[#This Row],[BEE1]:[Column2]]),0)</f>
        <v>0</v>
      </c>
      <c r="K64" s="17">
        <f>SUM(Table1358918[[#This Row],[BEE1]:[Column3]])-Table1358918[[#This Row],[Discard]]*0.9999</f>
        <v>0</v>
      </c>
      <c r="L64" s="2">
        <f>IF(Table1358918[[#This Row],[Total]]&lt;&gt;"",RANK(Table1358918[[#This Row],[Total]],Table1358918[Total]),"")</f>
        <v>10</v>
      </c>
      <c r="M64" s="44" t="str">
        <f>IF(Table1358918[[#This Row],[Name]]&gt;"",Table1358918[[#This Row],[Name]],"")</f>
        <v/>
      </c>
      <c r="N64">
        <f>SUM(Table1358918[[#This Row],[BEE1]:[Column3]])-Table1358918[[#This Row],[Discard]]</f>
        <v>0</v>
      </c>
      <c r="O64" s="5">
        <f>RANK(Table1358918[[#This Row],[Total2]],Table1358918[Total2])</f>
        <v>10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IF(COUNT(Table1358918[[#This Row],[BEE1]:[Column4]])&gt;1,MIN(Table1358918[[#This Row],[BEE1]:[Column2]]),0)</f>
        <v>0</v>
      </c>
      <c r="K65" s="17">
        <f>SUM(Table1358918[[#This Row],[BEE1]:[Column3]])-Table1358918[[#This Row],[Discard]]*0.9999</f>
        <v>0</v>
      </c>
      <c r="L65" s="2">
        <f>IF(Table1358918[[#This Row],[Total]]&lt;&gt;"",RANK(Table1358918[[#This Row],[Total]],Table1358918[Total]),"")</f>
        <v>10</v>
      </c>
      <c r="M65" s="44" t="str">
        <f>IF(Table1358918[[#This Row],[Name]]&gt;"",Table1358918[[#This Row],[Name]],"")</f>
        <v/>
      </c>
      <c r="N65">
        <f>SUM(Table1358918[[#This Row],[BEE1]:[Column3]])-Table1358918[[#This Row],[Discard]]</f>
        <v>0</v>
      </c>
      <c r="O65" s="5">
        <f>RANK(Table1358918[[#This Row],[Total2]],Table1358918[Total2])</f>
        <v>10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IF(COUNT(Table1358918[[#This Row],[BEE1]:[Column4]])&gt;1,MIN(Table1358918[[#This Row],[BEE1]:[Column2]]),0)</f>
        <v>0</v>
      </c>
      <c r="K66" s="17">
        <f>SUM(Table1358918[[#This Row],[BEE1]:[Column3]])-Table1358918[[#This Row],[Discard]]*0.9999</f>
        <v>0</v>
      </c>
      <c r="L66" s="2">
        <f>IF(Table1358918[[#This Row],[Total]]&lt;&gt;"",RANK(Table1358918[[#This Row],[Total]],Table1358918[Total]),"")</f>
        <v>10</v>
      </c>
      <c r="M66" s="44" t="str">
        <f>IF(Table1358918[[#This Row],[Name]]&gt;"",Table1358918[[#This Row],[Name]],"")</f>
        <v/>
      </c>
      <c r="N66">
        <f>SUM(Table1358918[[#This Row],[BEE1]:[Column3]])-Table1358918[[#This Row],[Discard]]</f>
        <v>0</v>
      </c>
      <c r="O66" s="5">
        <f>RANK(Table1358918[[#This Row],[Total2]],Table1358918[Total2])</f>
        <v>10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IF(COUNT(Table1358918[[#This Row],[BEE1]:[Column4]])&gt;1,MIN(Table1358918[[#This Row],[BEE1]:[Column2]]),0)</f>
        <v>0</v>
      </c>
      <c r="K67" s="17">
        <f>SUM(Table1358918[[#This Row],[BEE1]:[Column3]])-Table1358918[[#This Row],[Discard]]*0.9999</f>
        <v>0</v>
      </c>
      <c r="L67" s="2">
        <f>IF(Table1358918[[#This Row],[Total]]&lt;&gt;"",RANK(Table1358918[[#This Row],[Total]],Table1358918[Total]),"")</f>
        <v>10</v>
      </c>
      <c r="M67" s="44" t="str">
        <f>IF(Table1358918[[#This Row],[Name]]&gt;"",Table1358918[[#This Row],[Name]],"")</f>
        <v/>
      </c>
      <c r="N67">
        <f>SUM(Table1358918[[#This Row],[BEE1]:[Column3]])-Table1358918[[#This Row],[Discard]]</f>
        <v>0</v>
      </c>
      <c r="O67" s="5">
        <f>RANK(Table1358918[[#This Row],[Total2]],Table1358918[Total2])</f>
        <v>10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IF(COUNT(Table1358918[[#This Row],[BEE1]:[Column4]])&gt;1,MIN(Table1358918[[#This Row],[BEE1]:[Column2]]),0)</f>
        <v>0</v>
      </c>
      <c r="K68" s="17">
        <f>SUM(Table1358918[[#This Row],[BEE1]:[Column3]])-Table1358918[[#This Row],[Discard]]*0.9999</f>
        <v>0</v>
      </c>
      <c r="L68" s="2">
        <f>IF(Table1358918[[#This Row],[Total]]&lt;&gt;"",RANK(Table1358918[[#This Row],[Total]],Table1358918[Total]),"")</f>
        <v>10</v>
      </c>
      <c r="M68" s="44" t="str">
        <f>IF(Table1358918[[#This Row],[Name]]&gt;"",Table1358918[[#This Row],[Name]],"")</f>
        <v/>
      </c>
      <c r="N68">
        <f>SUM(Table1358918[[#This Row],[BEE1]:[Column3]])-Table1358918[[#This Row],[Discard]]</f>
        <v>0</v>
      </c>
      <c r="O68" s="5">
        <f>RANK(Table1358918[[#This Row],[Total2]],Table1358918[Total2])</f>
        <v>10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IF(COUNT(Table1358918[[#This Row],[BEE1]:[Column4]])&gt;1,MIN(Table1358918[[#This Row],[BEE1]:[Column2]]),0)</f>
        <v>0</v>
      </c>
      <c r="K69" s="17">
        <f>SUM(Table1358918[[#This Row],[BEE1]:[Column3]])-Table1358918[[#This Row],[Discard]]*0.9999</f>
        <v>0</v>
      </c>
      <c r="L69" s="2">
        <f>IF(Table1358918[[#This Row],[Total]]&lt;&gt;"",RANK(Table1358918[[#This Row],[Total]],Table1358918[Total]),"")</f>
        <v>10</v>
      </c>
      <c r="M69" s="44" t="str">
        <f>IF(Table1358918[[#This Row],[Name]]&gt;"",Table1358918[[#This Row],[Name]],"")</f>
        <v/>
      </c>
      <c r="N69">
        <f>SUM(Table1358918[[#This Row],[BEE1]:[Column3]])-Table1358918[[#This Row],[Discard]]</f>
        <v>0</v>
      </c>
      <c r="O69" s="5">
        <f>RANK(Table1358918[[#This Row],[Total2]],Table1358918[Total2])</f>
        <v>10</v>
      </c>
    </row>
    <row r="70" spans="1:15">
      <c r="J70" s="3">
        <f>IF(COUNT(Table1358918[[#This Row],[BEE1]:[Column4]])&gt;1,MIN(Table1358918[[#This Row],[BEE1]:[Column2]]),0)</f>
        <v>0</v>
      </c>
      <c r="K70" s="17">
        <f>SUM(Table1358918[[#This Row],[BEE1]:[Column3]])-Table1358918[[#This Row],[Discard]]*0.9999</f>
        <v>0</v>
      </c>
      <c r="L70" s="2">
        <f>IF(Table1358918[[#This Row],[Total]]&lt;&gt;"",RANK(Table1358918[[#This Row],[Total]],Table1358918[Total]),"")</f>
        <v>10</v>
      </c>
      <c r="M70" s="44" t="str">
        <f>IF(Table1358918[[#This Row],[Name]]&gt;"",Table1358918[[#This Row],[Name]],"")</f>
        <v/>
      </c>
      <c r="N70">
        <f>SUM(Table1358918[[#This Row],[BEE1]:[Column3]])-Table1358918[[#This Row],[Discard]]</f>
        <v>0</v>
      </c>
      <c r="O70" s="5">
        <f>RANK(Table1358918[[#This Row],[Total2]],Table1358918[Total2])</f>
        <v>10</v>
      </c>
    </row>
    <row r="71" spans="1:15">
      <c r="J71" s="3">
        <f>IF(COUNT(Table1358918[[#This Row],[BEE1]:[Column4]])&gt;1,MIN(Table1358918[[#This Row],[BEE1]:[Column2]]),0)</f>
        <v>0</v>
      </c>
      <c r="K71" s="17">
        <f>SUM(Table1358918[[#This Row],[BEE1]:[Column3]])-Table1358918[[#This Row],[Discard]]*0.9999</f>
        <v>0</v>
      </c>
      <c r="L71" s="2">
        <f>IF(Table1358918[[#This Row],[Total]]&lt;&gt;"",RANK(Table1358918[[#This Row],[Total]],Table1358918[Total]),"")</f>
        <v>10</v>
      </c>
      <c r="M71" s="44" t="str">
        <f>IF(Table1358918[[#This Row],[Name]]&gt;"",Table1358918[[#This Row],[Name]],"")</f>
        <v/>
      </c>
      <c r="N71">
        <f>SUM(Table1358918[[#This Row],[BEE1]:[Column3]])-Table1358918[[#This Row],[Discard]]</f>
        <v>0</v>
      </c>
      <c r="O71" s="5">
        <f>RANK(Table1358918[[#This Row],[Total2]],Table1358918[Total2])</f>
        <v>10</v>
      </c>
    </row>
    <row r="72" spans="1:15">
      <c r="J72" s="3">
        <f>IF(COUNT(Table1358918[[#This Row],[BEE1]:[Column4]])&gt;1,MIN(Table1358918[[#This Row],[BEE1]:[Column2]]),0)</f>
        <v>0</v>
      </c>
      <c r="K72" s="17">
        <f>SUM(Table1358918[[#This Row],[BEE1]:[Column3]])-Table1358918[[#This Row],[Discard]]*0.9999</f>
        <v>0</v>
      </c>
      <c r="L72" s="2">
        <f>IF(Table1358918[[#This Row],[Total]]&lt;&gt;"",RANK(Table1358918[[#This Row],[Total]],Table1358918[Total]),"")</f>
        <v>10</v>
      </c>
      <c r="M72" s="44" t="str">
        <f>IF(Table1358918[[#This Row],[Name]]&gt;"",Table1358918[[#This Row],[Name]],"")</f>
        <v/>
      </c>
      <c r="N72">
        <f>SUM(Table1358918[[#This Row],[BEE1]:[Column3]])-Table1358918[[#This Row],[Discard]]</f>
        <v>0</v>
      </c>
      <c r="O72" s="5">
        <f>RANK(Table1358918[[#This Row],[Total2]],Table1358918[Total2])</f>
        <v>10</v>
      </c>
    </row>
    <row r="73" spans="1:15">
      <c r="J73" s="3">
        <f>IF(COUNT(Table1358918[[#This Row],[BEE1]:[Column4]])&gt;1,MIN(Table1358918[[#This Row],[BEE1]:[Column2]]),0)</f>
        <v>0</v>
      </c>
      <c r="K73" s="17">
        <f>SUM(Table1358918[[#This Row],[BEE1]:[Column3]])-Table1358918[[#This Row],[Discard]]*0.9999</f>
        <v>0</v>
      </c>
      <c r="L73" s="2">
        <f>IF(Table1358918[[#This Row],[Total]]&lt;&gt;"",RANK(Table1358918[[#This Row],[Total]],Table1358918[Total]),"")</f>
        <v>10</v>
      </c>
      <c r="M73" s="44" t="str">
        <f>IF(Table1358918[[#This Row],[Name]]&gt;"",Table1358918[[#This Row],[Name]],"")</f>
        <v/>
      </c>
      <c r="N73">
        <f>SUM(Table1358918[[#This Row],[BEE1]:[Column3]])-Table1358918[[#This Row],[Discard]]</f>
        <v>0</v>
      </c>
      <c r="O73" s="5">
        <f>RANK(Table1358918[[#This Row],[Total2]],Table1358918[Total2])</f>
        <v>10</v>
      </c>
    </row>
    <row r="74" spans="1:15">
      <c r="J74" s="3">
        <f>IF(COUNT(Table1358918[[#This Row],[BEE1]:[Column4]])&gt;1,MIN(Table1358918[[#This Row],[BEE1]:[Column2]]),0)</f>
        <v>0</v>
      </c>
      <c r="K74" s="17">
        <f>SUM(Table1358918[[#This Row],[BEE1]:[Column3]])-Table1358918[[#This Row],[Discard]]*0.9999</f>
        <v>0</v>
      </c>
      <c r="L74" s="2">
        <f>IF(Table1358918[[#This Row],[Total]]&lt;&gt;"",RANK(Table1358918[[#This Row],[Total]],Table1358918[Total]),"")</f>
        <v>10</v>
      </c>
      <c r="M74" s="44" t="str">
        <f>IF(Table1358918[[#This Row],[Name]]&gt;"",Table1358918[[#This Row],[Name]],"")</f>
        <v/>
      </c>
      <c r="N74">
        <f>SUM(Table1358918[[#This Row],[BEE1]:[Column3]])-Table1358918[[#This Row],[Discard]]</f>
        <v>0</v>
      </c>
      <c r="O74" s="5">
        <f>RANK(Table1358918[[#This Row],[Total2]],Table1358918[Total2])</f>
        <v>10</v>
      </c>
    </row>
    <row r="75" spans="1:15">
      <c r="J75" s="3">
        <f>IF(COUNT(Table1358918[[#This Row],[BEE1]:[Column4]])&gt;1,MIN(Table1358918[[#This Row],[BEE1]:[Column2]]),0)</f>
        <v>0</v>
      </c>
      <c r="K75" s="17">
        <f>SUM(Table1358918[[#This Row],[BEE1]:[Column3]])-Table1358918[[#This Row],[Discard]]*0.9999</f>
        <v>0</v>
      </c>
      <c r="L75" s="2">
        <f>IF(Table1358918[[#This Row],[Total]]&lt;&gt;"",RANK(Table1358918[[#This Row],[Total]],Table1358918[Total]),"")</f>
        <v>10</v>
      </c>
      <c r="M75" s="44" t="str">
        <f>IF(Table1358918[[#This Row],[Name]]&gt;"",Table1358918[[#This Row],[Name]],"")</f>
        <v/>
      </c>
      <c r="N75">
        <f>SUM(Table1358918[[#This Row],[BEE1]:[Column3]])-Table1358918[[#This Row],[Discard]]</f>
        <v>0</v>
      </c>
      <c r="O75" s="5">
        <f>RANK(Table1358918[[#This Row],[Total2]],Table1358918[Total2])</f>
        <v>10</v>
      </c>
    </row>
    <row r="76" spans="1:15">
      <c r="J76" s="3">
        <f>IF(COUNT(Table1358918[[#This Row],[BEE1]:[Column4]])&gt;1,MIN(Table1358918[[#This Row],[BEE1]:[Column2]]),0)</f>
        <v>0</v>
      </c>
      <c r="K76" s="17">
        <f>SUM(Table1358918[[#This Row],[BEE1]:[Column3]])-Table1358918[[#This Row],[Discard]]*0.9999</f>
        <v>0</v>
      </c>
      <c r="L76" s="2">
        <f>IF(Table1358918[[#This Row],[Total]]&lt;&gt;"",RANK(Table1358918[[#This Row],[Total]],Table1358918[Total]),"")</f>
        <v>10</v>
      </c>
      <c r="M76" s="44" t="str">
        <f>IF(Table1358918[[#This Row],[Name]]&gt;"",Table1358918[[#This Row],[Name]],"")</f>
        <v/>
      </c>
      <c r="N76">
        <f>SUM(Table1358918[[#This Row],[BEE1]:[Column3]])-Table1358918[[#This Row],[Discard]]</f>
        <v>0</v>
      </c>
      <c r="O76" s="5">
        <f>RANK(Table1358918[[#This Row],[Total2]],Table1358918[Total2])</f>
        <v>10</v>
      </c>
    </row>
    <row r="77" spans="1:15">
      <c r="J77" s="3">
        <f>IF(COUNT(Table1358918[[#This Row],[BEE1]:[Column4]])&gt;1,MIN(Table1358918[[#This Row],[BEE1]:[Column2]]),0)</f>
        <v>0</v>
      </c>
      <c r="K77" s="17">
        <f>SUM(Table1358918[[#This Row],[BEE1]:[Column3]])-Table1358918[[#This Row],[Discard]]*0.9999</f>
        <v>0</v>
      </c>
      <c r="L77" s="2">
        <f>IF(Table1358918[[#This Row],[Total]]&lt;&gt;"",RANK(Table1358918[[#This Row],[Total]],Table1358918[Total]),"")</f>
        <v>10</v>
      </c>
      <c r="M77" s="44" t="str">
        <f>IF(Table1358918[[#This Row],[Name]]&gt;"",Table1358918[[#This Row],[Name]],"")</f>
        <v/>
      </c>
      <c r="N77">
        <f>SUM(Table1358918[[#This Row],[BEE1]:[Column3]])-Table1358918[[#This Row],[Discard]]</f>
        <v>0</v>
      </c>
      <c r="O77" s="5">
        <f>RANK(Table1358918[[#This Row],[Total2]],Table1358918[Total2])</f>
        <v>10</v>
      </c>
    </row>
    <row r="78" spans="1:15">
      <c r="J78" s="3">
        <f>IF(COUNT(Table1358918[[#This Row],[BEE1]:[Column4]])&gt;1,MIN(Table1358918[[#This Row],[BEE1]:[Column2]]),0)</f>
        <v>0</v>
      </c>
      <c r="K78" s="17">
        <f>SUM(Table1358918[[#This Row],[BEE1]:[Column3]])-Table1358918[[#This Row],[Discard]]*0.9999</f>
        <v>0</v>
      </c>
      <c r="L78" s="2">
        <f>IF(Table1358918[[#This Row],[Total]]&lt;&gt;"",RANK(Table1358918[[#This Row],[Total]],Table1358918[Total]),"")</f>
        <v>10</v>
      </c>
      <c r="M78" s="44" t="str">
        <f>IF(Table1358918[[#This Row],[Name]]&gt;"",Table1358918[[#This Row],[Name]],"")</f>
        <v/>
      </c>
      <c r="N78">
        <f>SUM(Table1358918[[#This Row],[BEE1]:[Column3]])-Table1358918[[#This Row],[Discard]]</f>
        <v>0</v>
      </c>
      <c r="O78" s="5">
        <f>RANK(Table1358918[[#This Row],[Total2]],Table1358918[Total2])</f>
        <v>10</v>
      </c>
    </row>
    <row r="79" spans="1:15">
      <c r="J79" s="3">
        <f>IF(COUNT(Table1358918[[#This Row],[BEE1]:[Column4]])&gt;1,MIN(Table1358918[[#This Row],[BEE1]:[Column2]]),0)</f>
        <v>0</v>
      </c>
      <c r="K79" s="17">
        <f>SUM(Table1358918[[#This Row],[BEE1]:[Column3]])-Table1358918[[#This Row],[Discard]]*0.9999</f>
        <v>0</v>
      </c>
      <c r="L79" s="2">
        <f>IF(Table1358918[[#This Row],[Total]]&lt;&gt;"",RANK(Table1358918[[#This Row],[Total]],Table1358918[Total]),"")</f>
        <v>10</v>
      </c>
      <c r="M79" s="44" t="str">
        <f>IF(Table1358918[[#This Row],[Name]]&gt;"",Table1358918[[#This Row],[Name]],"")</f>
        <v/>
      </c>
      <c r="N79">
        <f>SUM(Table1358918[[#This Row],[BEE1]:[Column3]])-Table1358918[[#This Row],[Discard]]</f>
        <v>0</v>
      </c>
      <c r="O79" s="5">
        <f>RANK(Table1358918[[#This Row],[Total2]],Table1358918[Total2])</f>
        <v>10</v>
      </c>
    </row>
    <row r="80" spans="1:15">
      <c r="J80" s="3">
        <f>IF(COUNT(Table1358918[[#This Row],[BEE1]:[Column4]])&gt;1,MIN(Table1358918[[#This Row],[BEE1]:[Column2]]),0)</f>
        <v>0</v>
      </c>
      <c r="K80" s="17">
        <f>SUM(Table1358918[[#This Row],[BEE1]:[Column3]])-Table1358918[[#This Row],[Discard]]*0.9999</f>
        <v>0</v>
      </c>
      <c r="L80" s="2">
        <f>IF(Table1358918[[#This Row],[Total]]&lt;&gt;"",RANK(Table1358918[[#This Row],[Total]],Table1358918[Total]),"")</f>
        <v>10</v>
      </c>
      <c r="M80" s="44" t="str">
        <f>IF(Table1358918[[#This Row],[Name]]&gt;"",Table1358918[[#This Row],[Name]],"")</f>
        <v/>
      </c>
      <c r="N80">
        <f>SUM(Table1358918[[#This Row],[BEE1]:[Column3]])-Table1358918[[#This Row],[Discard]]</f>
        <v>0</v>
      </c>
      <c r="O80" s="5">
        <f>RANK(Table1358918[[#This Row],[Total2]],Table1358918[Total2])</f>
        <v>10</v>
      </c>
    </row>
    <row r="81" spans="10:15">
      <c r="J81" s="3">
        <f>IF(COUNT(Table1358918[[#This Row],[BEE1]:[Column4]])&gt;1,MIN(Table1358918[[#This Row],[BEE1]:[Column2]]),0)</f>
        <v>0</v>
      </c>
      <c r="K81" s="17">
        <f>SUM(Table1358918[[#This Row],[BEE1]:[Column3]])-Table1358918[[#This Row],[Discard]]*0.9999</f>
        <v>0</v>
      </c>
      <c r="L81" s="2">
        <f>IF(Table1358918[[#This Row],[Total]]&lt;&gt;"",RANK(Table1358918[[#This Row],[Total]],Table1358918[Total]),"")</f>
        <v>10</v>
      </c>
      <c r="M81" s="44" t="str">
        <f>IF(Table1358918[[#This Row],[Name]]&gt;"",Table1358918[[#This Row],[Name]],"")</f>
        <v/>
      </c>
      <c r="N81">
        <f>SUM(Table1358918[[#This Row],[BEE1]:[Column3]])-Table1358918[[#This Row],[Discard]]</f>
        <v>0</v>
      </c>
      <c r="O81" s="5">
        <f>RANK(Table1358918[[#This Row],[Total2]],Table1358918[Total2])</f>
        <v>10</v>
      </c>
    </row>
    <row r="82" spans="10:15">
      <c r="J82" s="3">
        <f>IF(COUNT(Table1358918[[#This Row],[BEE1]:[Column4]])&gt;1,MIN(Table1358918[[#This Row],[BEE1]:[Column2]]),0)</f>
        <v>0</v>
      </c>
      <c r="K82" s="17">
        <f>SUM(Table1358918[[#This Row],[BEE1]:[Column3]])-Table1358918[[#This Row],[Discard]]*0.9999</f>
        <v>0</v>
      </c>
      <c r="L82" s="2">
        <f>IF(Table1358918[[#This Row],[Total]]&lt;&gt;"",RANK(Table1358918[[#This Row],[Total]],Table1358918[Total]),"")</f>
        <v>10</v>
      </c>
      <c r="M82" s="44" t="str">
        <f>IF(Table1358918[[#This Row],[Name]]&gt;"",Table1358918[[#This Row],[Name]],"")</f>
        <v/>
      </c>
      <c r="N82">
        <f>SUM(Table1358918[[#This Row],[BEE1]:[Column3]])-Table1358918[[#This Row],[Discard]]</f>
        <v>0</v>
      </c>
      <c r="O82" s="5">
        <f>RANK(Table1358918[[#This Row],[Total2]],Table1358918[Total2])</f>
        <v>10</v>
      </c>
    </row>
    <row r="83" spans="10:15">
      <c r="J83" s="3">
        <f>IF(COUNT(Table1358918[[#This Row],[BEE1]:[Column4]])&gt;1,MIN(Table1358918[[#This Row],[BEE1]:[Column2]]),0)</f>
        <v>0</v>
      </c>
      <c r="K83" s="17">
        <f>SUM(Table1358918[[#This Row],[BEE1]:[Column3]])-Table1358918[[#This Row],[Discard]]*0.9999</f>
        <v>0</v>
      </c>
      <c r="L83" s="2">
        <f>IF(Table1358918[[#This Row],[Total]]&lt;&gt;"",RANK(Table1358918[[#This Row],[Total]],Table1358918[Total]),"")</f>
        <v>10</v>
      </c>
      <c r="M83" s="44" t="str">
        <f>IF(Table1358918[[#This Row],[Name]]&gt;"",Table1358918[[#This Row],[Name]],"")</f>
        <v/>
      </c>
      <c r="N83">
        <f>SUM(Table1358918[[#This Row],[BEE1]:[Column3]])-Table1358918[[#This Row],[Discard]]</f>
        <v>0</v>
      </c>
      <c r="O83" s="5">
        <f>RANK(Table1358918[[#This Row],[Total2]],Table1358918[Total2])</f>
        <v>10</v>
      </c>
    </row>
    <row r="84" spans="10:15">
      <c r="J84" s="3">
        <f>IF(COUNT(Table1358918[[#This Row],[BEE1]:[Column4]])&gt;1,MIN(Table1358918[[#This Row],[BEE1]:[Column2]]),0)</f>
        <v>0</v>
      </c>
      <c r="K84" s="17">
        <f>SUM(Table1358918[[#This Row],[BEE1]:[Column3]])-Table1358918[[#This Row],[Discard]]*0.9999</f>
        <v>0</v>
      </c>
      <c r="L84" s="2">
        <f>IF(Table1358918[[#This Row],[Total]]&lt;&gt;"",RANK(Table1358918[[#This Row],[Total]],Table1358918[Total]),"")</f>
        <v>10</v>
      </c>
      <c r="M84" s="44" t="str">
        <f>IF(Table1358918[[#This Row],[Name]]&gt;"",Table1358918[[#This Row],[Name]],"")</f>
        <v/>
      </c>
      <c r="N84">
        <f>SUM(Table1358918[[#This Row],[BEE1]:[Column3]])-Table1358918[[#This Row],[Discard]]</f>
        <v>0</v>
      </c>
      <c r="O84" s="5">
        <f>RANK(Table1358918[[#This Row],[Total2]],Table1358918[Total2])</f>
        <v>10</v>
      </c>
    </row>
    <row r="85" spans="10:15">
      <c r="J85" s="3">
        <f>IF(COUNT(Table1358918[[#This Row],[BEE1]:[Column4]])&gt;1,MIN(Table1358918[[#This Row],[BEE1]:[Column2]]),0)</f>
        <v>0</v>
      </c>
      <c r="K85" s="17">
        <f>SUM(Table1358918[[#This Row],[BEE1]:[Column3]])-Table1358918[[#This Row],[Discard]]*0.9999</f>
        <v>0</v>
      </c>
      <c r="L85" s="2">
        <f>IF(Table1358918[[#This Row],[Total]]&lt;&gt;"",RANK(Table1358918[[#This Row],[Total]],Table1358918[Total]),"")</f>
        <v>10</v>
      </c>
      <c r="M85" s="44" t="str">
        <f>IF(Table1358918[[#This Row],[Name]]&gt;"",Table1358918[[#This Row],[Name]],"")</f>
        <v/>
      </c>
      <c r="N85">
        <f>SUM(Table1358918[[#This Row],[BEE1]:[Column3]])-Table1358918[[#This Row],[Discard]]</f>
        <v>0</v>
      </c>
      <c r="O85" s="5">
        <f>RANK(Table1358918[[#This Row],[Total2]],Table1358918[Total2])</f>
        <v>10</v>
      </c>
    </row>
    <row r="86" spans="10:15">
      <c r="J86" s="3">
        <f>IF(COUNT(Table1358918[[#This Row],[BEE1]:[Column4]])&gt;1,MIN(Table1358918[[#This Row],[BEE1]:[Column2]]),0)</f>
        <v>0</v>
      </c>
      <c r="K86" s="17">
        <f>SUM(Table1358918[[#This Row],[BEE1]:[Column3]])-Table1358918[[#This Row],[Discard]]*0.9999</f>
        <v>0</v>
      </c>
      <c r="L86" s="2">
        <f>IF(Table1358918[[#This Row],[Total]]&lt;&gt;"",RANK(Table1358918[[#This Row],[Total]],Table1358918[Total]),"")</f>
        <v>10</v>
      </c>
      <c r="M86" s="44" t="str">
        <f>IF(Table1358918[[#This Row],[Name]]&gt;"",Table1358918[[#This Row],[Name]],"")</f>
        <v/>
      </c>
      <c r="N86">
        <f>SUM(Table1358918[[#This Row],[BEE1]:[Column3]])-Table1358918[[#This Row],[Discard]]</f>
        <v>0</v>
      </c>
      <c r="O86" s="5">
        <f>RANK(Table1358918[[#This Row],[Total2]],Table1358918[Total2])</f>
        <v>10</v>
      </c>
    </row>
    <row r="87" spans="10:15">
      <c r="J87" s="3">
        <f>IF(COUNT(Table1358918[[#This Row],[BEE1]:[Column4]])&gt;1,MIN(Table1358918[[#This Row],[BEE1]:[Column2]]),0)</f>
        <v>0</v>
      </c>
      <c r="K87" s="17">
        <f>SUM(Table1358918[[#This Row],[BEE1]:[Column3]])-Table1358918[[#This Row],[Discard]]*0.9999</f>
        <v>0</v>
      </c>
      <c r="L87" s="2">
        <f>IF(Table1358918[[#This Row],[Total]]&lt;&gt;"",RANK(Table1358918[[#This Row],[Total]],Table1358918[Total]),"")</f>
        <v>10</v>
      </c>
      <c r="M87" s="44" t="str">
        <f>IF(Table1358918[[#This Row],[Name]]&gt;"",Table1358918[[#This Row],[Name]],"")</f>
        <v/>
      </c>
      <c r="N87">
        <f>SUM(Table1358918[[#This Row],[BEE1]:[Column3]])-Table1358918[[#This Row],[Discard]]</f>
        <v>0</v>
      </c>
      <c r="O87" s="5">
        <f>RANK(Table1358918[[#This Row],[Total2]],Table1358918[Total2])</f>
        <v>10</v>
      </c>
    </row>
    <row r="88" spans="10:15">
      <c r="J88" s="3">
        <f>IF(COUNT(Table1358918[[#This Row],[BEE1]:[Column4]])&gt;1,MIN(Table1358918[[#This Row],[BEE1]:[Column2]]),0)</f>
        <v>0</v>
      </c>
      <c r="K88" s="17">
        <f>SUM(Table1358918[[#This Row],[BEE1]:[Column3]])-Table1358918[[#This Row],[Discard]]*0.9999</f>
        <v>0</v>
      </c>
      <c r="L88" s="2">
        <f>IF(Table1358918[[#This Row],[Total]]&lt;&gt;"",RANK(Table1358918[[#This Row],[Total]],Table1358918[Total]),"")</f>
        <v>10</v>
      </c>
      <c r="M88" s="44" t="str">
        <f>IF(Table1358918[[#This Row],[Name]]&gt;"",Table1358918[[#This Row],[Name]],"")</f>
        <v/>
      </c>
      <c r="N88">
        <f>SUM(Table1358918[[#This Row],[BEE1]:[Column3]])-Table1358918[[#This Row],[Discard]]</f>
        <v>0</v>
      </c>
      <c r="O88" s="5">
        <f>RANK(Table1358918[[#This Row],[Total2]],Table1358918[Total2])</f>
        <v>10</v>
      </c>
    </row>
    <row r="89" spans="10:15">
      <c r="J89" s="3">
        <f>IF(COUNT(Table1358918[[#This Row],[BEE1]:[Column4]])&gt;1,MIN(Table1358918[[#This Row],[BEE1]:[Column2]]),0)</f>
        <v>0</v>
      </c>
      <c r="K89" s="17">
        <f>SUM(Table1358918[[#This Row],[BEE1]:[Column3]])-Table1358918[[#This Row],[Discard]]*0.9999</f>
        <v>0</v>
      </c>
      <c r="L89" s="2">
        <f>IF(Table1358918[[#This Row],[Total]]&lt;&gt;"",RANK(Table1358918[[#This Row],[Total]],Table1358918[Total]),"")</f>
        <v>10</v>
      </c>
      <c r="M89" s="44" t="str">
        <f>IF(Table1358918[[#This Row],[Name]]&gt;"",Table1358918[[#This Row],[Name]],"")</f>
        <v/>
      </c>
      <c r="N89">
        <f>SUM(Table1358918[[#This Row],[BEE1]:[Column3]])-Table1358918[[#This Row],[Discard]]</f>
        <v>0</v>
      </c>
      <c r="O89" s="5">
        <f>RANK(Table1358918[[#This Row],[Total2]],Table1358918[Total2])</f>
        <v>10</v>
      </c>
    </row>
    <row r="90" spans="10:15">
      <c r="J90" s="3">
        <f>IF(COUNT(Table1358918[[#This Row],[BEE1]:[Column4]])&gt;1,MIN(Table1358918[[#This Row],[BEE1]:[Column2]]),0)</f>
        <v>0</v>
      </c>
      <c r="K90" s="17">
        <f>SUM(Table1358918[[#This Row],[BEE1]:[Column3]])-Table1358918[[#This Row],[Discard]]*0.9999</f>
        <v>0</v>
      </c>
      <c r="L90" s="2">
        <f>IF(Table1358918[[#This Row],[Total]]&lt;&gt;"",RANK(Table1358918[[#This Row],[Total]],Table1358918[Total]),"")</f>
        <v>10</v>
      </c>
      <c r="M90" s="44" t="str">
        <f>IF(Table1358918[[#This Row],[Name]]&gt;"",Table1358918[[#This Row],[Name]],"")</f>
        <v/>
      </c>
      <c r="N90">
        <f>SUM(Table1358918[[#This Row],[BEE1]:[Column3]])-Table1358918[[#This Row],[Discard]]</f>
        <v>0</v>
      </c>
      <c r="O90" s="5">
        <f>RANK(Table1358918[[#This Row],[Total2]],Table1358918[Total2])</f>
        <v>10</v>
      </c>
    </row>
    <row r="91" spans="10:15">
      <c r="J91" s="3">
        <f>IF(COUNT(Table1358918[[#This Row],[BEE1]:[Column4]])&gt;1,MIN(Table1358918[[#This Row],[BEE1]:[Column2]]),0)</f>
        <v>0</v>
      </c>
      <c r="K91" s="17">
        <f>SUM(Table1358918[[#This Row],[BEE1]:[Column3]])-Table1358918[[#This Row],[Discard]]*0.9999</f>
        <v>0</v>
      </c>
      <c r="L91" s="2">
        <f>IF(Table1358918[[#This Row],[Total]]&lt;&gt;"",RANK(Table1358918[[#This Row],[Total]],Table1358918[Total]),"")</f>
        <v>10</v>
      </c>
      <c r="M91" s="44" t="str">
        <f>IF(Table1358918[[#This Row],[Name]]&gt;"",Table1358918[[#This Row],[Name]],"")</f>
        <v/>
      </c>
      <c r="N91">
        <f>SUM(Table1358918[[#This Row],[BEE1]:[Column3]])-Table1358918[[#This Row],[Discard]]</f>
        <v>0</v>
      </c>
      <c r="O91" s="5">
        <f>RANK(Table1358918[[#This Row],[Total2]],Table1358918[Total2])</f>
        <v>10</v>
      </c>
    </row>
    <row r="92" spans="10:15">
      <c r="J92" s="3">
        <f>IF(COUNT(Table1358918[[#This Row],[BEE1]:[Column4]])&gt;1,MIN(Table1358918[[#This Row],[BEE1]:[Column2]]),0)</f>
        <v>0</v>
      </c>
      <c r="K92" s="17">
        <f>SUM(Table1358918[[#This Row],[BEE1]:[Column3]])-Table1358918[[#This Row],[Discard]]*0.9999</f>
        <v>0</v>
      </c>
      <c r="L92" s="2">
        <f>IF(Table1358918[[#This Row],[Total]]&lt;&gt;"",RANK(Table1358918[[#This Row],[Total]],Table1358918[Total]),"")</f>
        <v>10</v>
      </c>
      <c r="M92" s="44" t="str">
        <f>IF(Table1358918[[#This Row],[Name]]&gt;"",Table1358918[[#This Row],[Name]],"")</f>
        <v/>
      </c>
      <c r="N92">
        <f>SUM(Table1358918[[#This Row],[BEE1]:[Column3]])-Table1358918[[#This Row],[Discard]]</f>
        <v>0</v>
      </c>
      <c r="O92" s="5">
        <f>RANK(Table1358918[[#This Row],[Total2]],Table1358918[Total2])</f>
        <v>10</v>
      </c>
    </row>
    <row r="93" spans="10:15">
      <c r="J93" s="3">
        <f>IF(COUNT(Table1358918[[#This Row],[BEE1]:[Column4]])&gt;1,MIN(Table1358918[[#This Row],[BEE1]:[Column2]]),0)</f>
        <v>0</v>
      </c>
      <c r="K93" s="17">
        <f>SUM(Table1358918[[#This Row],[BEE1]:[Column3]])-Table1358918[[#This Row],[Discard]]*0.9999</f>
        <v>0</v>
      </c>
      <c r="L93" s="2">
        <f>IF(Table1358918[[#This Row],[Total]]&lt;&gt;"",RANK(Table1358918[[#This Row],[Total]],Table1358918[Total]),"")</f>
        <v>10</v>
      </c>
      <c r="M93" s="44" t="str">
        <f>IF(Table1358918[[#This Row],[Name]]&gt;"",Table1358918[[#This Row],[Name]],"")</f>
        <v/>
      </c>
      <c r="N93">
        <f>SUM(Table1358918[[#This Row],[BEE1]:[Column3]])-Table1358918[[#This Row],[Discard]]</f>
        <v>0</v>
      </c>
      <c r="O93" s="5">
        <f>RANK(Table1358918[[#This Row],[Total2]],Table1358918[Total2])</f>
        <v>10</v>
      </c>
    </row>
    <row r="94" spans="10:15">
      <c r="J94" s="3">
        <f>IF(COUNT(Table1358918[[#This Row],[BEE1]:[Column4]])&gt;1,MIN(Table1358918[[#This Row],[BEE1]:[Column2]]),0)</f>
        <v>0</v>
      </c>
      <c r="K94" s="17">
        <f>SUM(Table1358918[[#This Row],[BEE1]:[Column3]])-Table1358918[[#This Row],[Discard]]*0.9999</f>
        <v>0</v>
      </c>
      <c r="L94" s="2">
        <f>IF(Table1358918[[#This Row],[Total]]&lt;&gt;"",RANK(Table1358918[[#This Row],[Total]],Table1358918[Total]),"")</f>
        <v>10</v>
      </c>
      <c r="M94" s="44" t="str">
        <f>IF(Table1358918[[#This Row],[Name]]&gt;"",Table1358918[[#This Row],[Name]],"")</f>
        <v/>
      </c>
      <c r="N94">
        <f>SUM(Table1358918[[#This Row],[BEE1]:[Column3]])-Table1358918[[#This Row],[Discard]]</f>
        <v>0</v>
      </c>
      <c r="O94" s="5">
        <f>RANK(Table1358918[[#This Row],[Total2]],Table1358918[Total2])</f>
        <v>10</v>
      </c>
    </row>
    <row r="95" spans="10:15">
      <c r="J95" s="3">
        <f>IF(COUNT(Table1358918[[#This Row],[BEE1]:[Column4]])&gt;1,MIN(Table1358918[[#This Row],[BEE1]:[Column2]]),0)</f>
        <v>0</v>
      </c>
      <c r="K95" s="17">
        <f>SUM(Table1358918[[#This Row],[BEE1]:[Column3]])-Table1358918[[#This Row],[Discard]]*0.9999</f>
        <v>0</v>
      </c>
      <c r="L95" s="2">
        <f>IF(Table1358918[[#This Row],[Total]]&lt;&gt;"",RANK(Table1358918[[#This Row],[Total]],Table1358918[Total]),"")</f>
        <v>10</v>
      </c>
      <c r="M95" s="44" t="str">
        <f>IF(Table1358918[[#This Row],[Name]]&gt;"",Table1358918[[#This Row],[Name]],"")</f>
        <v/>
      </c>
      <c r="N95">
        <f>SUM(Table1358918[[#This Row],[BEE1]:[Column3]])-Table1358918[[#This Row],[Discard]]</f>
        <v>0</v>
      </c>
      <c r="O95" s="5">
        <f>RANK(Table1358918[[#This Row],[Total2]],Table1358918[Total2])</f>
        <v>10</v>
      </c>
    </row>
    <row r="96" spans="10:15">
      <c r="J96" s="3">
        <f>IF(COUNT(Table1358918[[#This Row],[BEE1]:[Column4]])&gt;1,MIN(Table1358918[[#This Row],[BEE1]:[Column2]]),0)</f>
        <v>0</v>
      </c>
      <c r="K96" s="17">
        <f>SUM(Table1358918[[#This Row],[BEE1]:[Column3]])-Table1358918[[#This Row],[Discard]]*0.9999</f>
        <v>0</v>
      </c>
      <c r="L96" s="2">
        <f>IF(Table1358918[[#This Row],[Total]]&lt;&gt;"",RANK(Table1358918[[#This Row],[Total]],Table1358918[Total]),"")</f>
        <v>10</v>
      </c>
      <c r="M96" s="44" t="str">
        <f>IF(Table1358918[[#This Row],[Name]]&gt;"",Table1358918[[#This Row],[Name]],"")</f>
        <v/>
      </c>
      <c r="N96">
        <f>SUM(Table1358918[[#This Row],[BEE1]:[Column3]])-Table1358918[[#This Row],[Discard]]</f>
        <v>0</v>
      </c>
      <c r="O96" s="5">
        <f>RANK(Table1358918[[#This Row],[Total2]],Table1358918[Total2])</f>
        <v>10</v>
      </c>
    </row>
    <row r="97" spans="10:15">
      <c r="J97" s="3">
        <f>IF(COUNT(Table1358918[[#This Row],[BEE1]:[Column4]])&gt;1,MIN(Table1358918[[#This Row],[BEE1]:[Column2]]),0)</f>
        <v>0</v>
      </c>
      <c r="K97" s="17">
        <f>SUM(Table1358918[[#This Row],[BEE1]:[Column3]])-Table1358918[[#This Row],[Discard]]*0.9999</f>
        <v>0</v>
      </c>
      <c r="L97" s="2">
        <f>IF(Table1358918[[#This Row],[Total]]&lt;&gt;"",RANK(Table1358918[[#This Row],[Total]],Table1358918[Total]),"")</f>
        <v>10</v>
      </c>
      <c r="M97" s="44" t="str">
        <f>IF(Table1358918[[#This Row],[Name]]&gt;"",Table1358918[[#This Row],[Name]],"")</f>
        <v/>
      </c>
      <c r="N97">
        <f>SUM(Table1358918[[#This Row],[BEE1]:[Column3]])-Table1358918[[#This Row],[Discard]]</f>
        <v>0</v>
      </c>
      <c r="O97" s="5">
        <f>RANK(Table1358918[[#This Row],[Total2]],Table1358918[Total2])</f>
        <v>10</v>
      </c>
    </row>
    <row r="98" spans="10:15">
      <c r="J98" s="3">
        <f>IF(COUNT(Table1358918[[#This Row],[BEE1]:[Column4]])&gt;1,MIN(Table1358918[[#This Row],[BEE1]:[Column2]]),0)</f>
        <v>0</v>
      </c>
      <c r="K98" s="17">
        <f>SUM(Table1358918[[#This Row],[BEE1]:[Column3]])-Table1358918[[#This Row],[Discard]]*0.9999</f>
        <v>0</v>
      </c>
      <c r="L98" s="2">
        <f>IF(Table1358918[[#This Row],[Total]]&lt;&gt;"",RANK(Table1358918[[#This Row],[Total]],Table1358918[Total]),"")</f>
        <v>10</v>
      </c>
      <c r="M98" s="44" t="str">
        <f>IF(Table1358918[[#This Row],[Name]]&gt;"",Table1358918[[#This Row],[Name]],"")</f>
        <v/>
      </c>
      <c r="N98">
        <f>SUM(Table1358918[[#This Row],[BEE1]:[Column3]])-Table1358918[[#This Row],[Discard]]</f>
        <v>0</v>
      </c>
      <c r="O98" s="5">
        <f>RANK(Table1358918[[#This Row],[Total2]],Table1358918[Total2])</f>
        <v>10</v>
      </c>
    </row>
    <row r="99" spans="10:15">
      <c r="J99" s="3">
        <f>IF(COUNT(Table1358918[[#This Row],[BEE1]:[Column4]])&gt;1,MIN(Table1358918[[#This Row],[BEE1]:[Column2]]),0)</f>
        <v>0</v>
      </c>
      <c r="K99" s="17">
        <f>SUM(Table1358918[[#This Row],[BEE1]:[Column3]])-Table1358918[[#This Row],[Discard]]*0.9999</f>
        <v>0</v>
      </c>
      <c r="L99" s="2">
        <f>IF(Table1358918[[#This Row],[Total]]&lt;&gt;"",RANK(Table1358918[[#This Row],[Total]],Table1358918[Total]),"")</f>
        <v>10</v>
      </c>
      <c r="M99" s="44" t="str">
        <f>IF(Table1358918[[#This Row],[Name]]&gt;"",Table1358918[[#This Row],[Name]],"")</f>
        <v/>
      </c>
      <c r="N99">
        <f>SUM(Table1358918[[#This Row],[BEE1]:[Column3]])-Table1358918[[#This Row],[Discard]]</f>
        <v>0</v>
      </c>
      <c r="O99" s="5">
        <f>RANK(Table1358918[[#This Row],[Total2]],Table1358918[Total2])</f>
        <v>10</v>
      </c>
    </row>
    <row r="100" spans="10:15">
      <c r="J100" s="3">
        <f>IF(COUNT(Table1358918[[#This Row],[BEE1]:[Column4]])&gt;1,MIN(Table1358918[[#This Row],[BEE1]:[Column2]]),0)</f>
        <v>0</v>
      </c>
      <c r="K100" s="17">
        <f>SUM(Table1358918[[#This Row],[BEE1]:[Column3]])-Table1358918[[#This Row],[Discard]]*0.9999</f>
        <v>0</v>
      </c>
      <c r="L100" s="2">
        <f>IF(Table1358918[[#This Row],[Total]]&lt;&gt;"",RANK(Table1358918[[#This Row],[Total]],Table1358918[Total]),"")</f>
        <v>10</v>
      </c>
      <c r="M100" s="44" t="str">
        <f>IF(Table1358918[[#This Row],[Name]]&gt;"",Table1358918[[#This Row],[Name]],"")</f>
        <v/>
      </c>
      <c r="N100">
        <f>SUM(Table1358918[[#This Row],[BEE1]:[Column3]])-Table1358918[[#This Row],[Discard]]</f>
        <v>0</v>
      </c>
      <c r="O100" s="5">
        <f>RANK(Table1358918[[#This Row],[Total2]],Table1358918[Total2])</f>
        <v>10</v>
      </c>
    </row>
    <row r="101" spans="10:15">
      <c r="J101" s="3">
        <f>IF(COUNT(Table1358918[[#This Row],[BEE1]:[Column4]])&gt;1,MIN(Table1358918[[#This Row],[BEE1]:[Column2]]),0)</f>
        <v>0</v>
      </c>
      <c r="K101" s="17">
        <f>SUM(Table1358918[[#This Row],[BEE1]:[Column3]])-Table1358918[[#This Row],[Discard]]*0.9999</f>
        <v>0</v>
      </c>
      <c r="L101" s="2">
        <f>IF(Table1358918[[#This Row],[Total]]&lt;&gt;"",RANK(Table1358918[[#This Row],[Total]],Table1358918[Total]),"")</f>
        <v>10</v>
      </c>
      <c r="M101" s="44" t="str">
        <f>IF(Table1358918[[#This Row],[Name]]&gt;"",Table1358918[[#This Row],[Name]],"")</f>
        <v/>
      </c>
      <c r="N101">
        <f>SUM(Table1358918[[#This Row],[BEE1]:[Column3]])-Table1358918[[#This Row],[Discard]]</f>
        <v>0</v>
      </c>
      <c r="O101" s="5">
        <f>RANK(Table1358918[[#This Row],[Total2]],Table1358918[Total2])</f>
        <v>10</v>
      </c>
    </row>
    <row r="102" spans="10:15">
      <c r="J102" s="3">
        <f>IF(COUNT(Table1358918[[#This Row],[BEE1]:[Column4]])&gt;1,MIN(Table1358918[[#This Row],[BEE1]:[Column2]]),0)</f>
        <v>0</v>
      </c>
      <c r="K102" s="17">
        <f>SUM(Table1358918[[#This Row],[BEE1]:[Column3]])-Table1358918[[#This Row],[Discard]]*0.9999</f>
        <v>0</v>
      </c>
      <c r="L102" s="2">
        <f>IF(Table1358918[[#This Row],[Total]]&lt;&gt;"",RANK(Table1358918[[#This Row],[Total]],Table1358918[Total]),"")</f>
        <v>10</v>
      </c>
      <c r="M102" s="44" t="str">
        <f>IF(Table1358918[[#This Row],[Name]]&gt;"",Table1358918[[#This Row],[Name]],"")</f>
        <v/>
      </c>
      <c r="N102">
        <f>SUM(Table1358918[[#This Row],[BEE1]:[Column3]])-Table1358918[[#This Row],[Discard]]</f>
        <v>0</v>
      </c>
      <c r="O102" s="5">
        <f>RANK(Table1358918[[#This Row],[Total2]],Table1358918[Total2])</f>
        <v>10</v>
      </c>
    </row>
    <row r="103" spans="10:15">
      <c r="J103" s="3">
        <f>IF(COUNT(Table1358918[[#This Row],[BEE1]:[Column4]])&gt;1,MIN(Table1358918[[#This Row],[BEE1]:[Column2]]),0)</f>
        <v>0</v>
      </c>
      <c r="K103" s="17">
        <f>SUM(Table1358918[[#This Row],[BEE1]:[Column3]])-Table1358918[[#This Row],[Discard]]*0.9999</f>
        <v>0</v>
      </c>
      <c r="L103" s="2">
        <f>IF(Table1358918[[#This Row],[Total]]&lt;&gt;"",RANK(Table1358918[[#This Row],[Total]],Table1358918[Total]),"")</f>
        <v>10</v>
      </c>
      <c r="M103" s="44" t="str">
        <f>IF(Table1358918[[#This Row],[Name]]&gt;"",Table1358918[[#This Row],[Name]],"")</f>
        <v/>
      </c>
      <c r="N103">
        <f>SUM(Table1358918[[#This Row],[BEE1]:[Column3]])-Table1358918[[#This Row],[Discard]]</f>
        <v>0</v>
      </c>
      <c r="O103" s="5">
        <f>RANK(Table1358918[[#This Row],[Total2]],Table1358918[Total2])</f>
        <v>10</v>
      </c>
    </row>
    <row r="104" spans="10:15">
      <c r="J104" s="3">
        <f>IF(COUNT(Table1358918[[#This Row],[BEE1]:[Column4]])&gt;1,MIN(Table1358918[[#This Row],[BEE1]:[Column2]]),0)</f>
        <v>0</v>
      </c>
      <c r="K104" s="17">
        <f>SUM(Table1358918[[#This Row],[BEE1]:[Column3]])-Table1358918[[#This Row],[Discard]]*0.9999</f>
        <v>0</v>
      </c>
      <c r="L104" s="2">
        <f>IF(Table1358918[[#This Row],[Total]]&lt;&gt;"",RANK(Table1358918[[#This Row],[Total]],Table1358918[Total]),"")</f>
        <v>10</v>
      </c>
      <c r="M104" s="44" t="str">
        <f>IF(Table1358918[[#This Row],[Name]]&gt;"",Table1358918[[#This Row],[Name]],"")</f>
        <v/>
      </c>
      <c r="N104">
        <f>SUM(Table1358918[[#This Row],[BEE1]:[Column3]])-Table1358918[[#This Row],[Discard]]</f>
        <v>0</v>
      </c>
      <c r="O104" s="5">
        <f>RANK(Table1358918[[#This Row],[Total2]],Table1358918[Total2])</f>
        <v>10</v>
      </c>
    </row>
    <row r="105" spans="10:15">
      <c r="J105" s="3">
        <f>IF(COUNT(Table1358918[[#This Row],[BEE1]:[Column4]])&gt;1,MIN(Table1358918[[#This Row],[BEE1]:[Column2]]),0)</f>
        <v>0</v>
      </c>
      <c r="K105" s="17">
        <f>SUM(Table1358918[[#This Row],[BEE1]:[Column3]])-Table1358918[[#This Row],[Discard]]*0.9999</f>
        <v>0</v>
      </c>
      <c r="L105" s="2">
        <f>IF(Table1358918[[#This Row],[Total]]&lt;&gt;"",RANK(Table1358918[[#This Row],[Total]],Table1358918[Total]),"")</f>
        <v>10</v>
      </c>
      <c r="M105" s="44" t="str">
        <f>IF(Table1358918[[#This Row],[Name]]&gt;"",Table1358918[[#This Row],[Name]],"")</f>
        <v/>
      </c>
      <c r="N105">
        <f>SUM(Table1358918[[#This Row],[BEE1]:[Column3]])-Table1358918[[#This Row],[Discard]]</f>
        <v>0</v>
      </c>
      <c r="O105" s="5">
        <f>RANK(Table1358918[[#This Row],[Total2]],Table1358918[Total2])</f>
        <v>10</v>
      </c>
    </row>
    <row r="106" spans="10:15">
      <c r="J106" s="3">
        <f>IF(COUNT(Table1358918[[#This Row],[BEE1]:[Column4]])&gt;1,MIN(Table1358918[[#This Row],[BEE1]:[Column2]]),0)</f>
        <v>0</v>
      </c>
      <c r="K106" s="17">
        <f>SUM(Table1358918[[#This Row],[BEE1]:[Column3]])-Table1358918[[#This Row],[Discard]]*0.9999</f>
        <v>0</v>
      </c>
      <c r="L106" s="2">
        <f>IF(Table1358918[[#This Row],[Total]]&lt;&gt;"",RANK(Table1358918[[#This Row],[Total]],Table1358918[Total]),"")</f>
        <v>10</v>
      </c>
      <c r="M106" s="44" t="str">
        <f>IF(Table1358918[[#This Row],[Name]]&gt;"",Table1358918[[#This Row],[Name]],"")</f>
        <v/>
      </c>
      <c r="N106">
        <f>SUM(Table1358918[[#This Row],[BEE1]:[Column3]])-Table1358918[[#This Row],[Discard]]</f>
        <v>0</v>
      </c>
      <c r="O106" s="5">
        <f>RANK(Table1358918[[#This Row],[Total2]],Table1358918[Total2])</f>
        <v>10</v>
      </c>
    </row>
    <row r="107" spans="10:15">
      <c r="J107" s="3">
        <f>IF(COUNT(Table1358918[[#This Row],[BEE1]:[Column4]])&gt;1,MIN(Table1358918[[#This Row],[BEE1]:[Column2]]),0)</f>
        <v>0</v>
      </c>
      <c r="K107" s="17">
        <f>SUM(Table1358918[[#This Row],[BEE1]:[Column3]])-Table1358918[[#This Row],[Discard]]*0.9999</f>
        <v>0</v>
      </c>
      <c r="L107" s="2">
        <f>IF(Table1358918[[#This Row],[Total]]&lt;&gt;"",RANK(Table1358918[[#This Row],[Total]],Table1358918[Total]),"")</f>
        <v>10</v>
      </c>
      <c r="M107" s="44" t="str">
        <f>IF(Table1358918[[#This Row],[Name]]&gt;"",Table1358918[[#This Row],[Name]],"")</f>
        <v/>
      </c>
      <c r="N107">
        <f>SUM(Table1358918[[#This Row],[BEE1]:[Column3]])-Table1358918[[#This Row],[Discard]]</f>
        <v>0</v>
      </c>
      <c r="O107" s="5">
        <f>RANK(Table1358918[[#This Row],[Total2]],Table1358918[Total2])</f>
        <v>10</v>
      </c>
    </row>
    <row r="108" spans="10:15">
      <c r="J108" s="3">
        <f>IF(COUNT(Table1358918[[#This Row],[BEE1]:[Column4]])&gt;1,MIN(Table1358918[[#This Row],[BEE1]:[Column2]]),0)</f>
        <v>0</v>
      </c>
      <c r="K108" s="17">
        <f>SUM(Table1358918[[#This Row],[BEE1]:[Column3]])-Table1358918[[#This Row],[Discard]]*0.9999</f>
        <v>0</v>
      </c>
      <c r="L108" s="2">
        <f>IF(Table1358918[[#This Row],[Total]]&lt;&gt;"",RANK(Table1358918[[#This Row],[Total]],Table1358918[Total]),"")</f>
        <v>10</v>
      </c>
      <c r="M108" s="44" t="str">
        <f>IF(Table1358918[[#This Row],[Name]]&gt;"",Table1358918[[#This Row],[Name]],"")</f>
        <v/>
      </c>
      <c r="N108">
        <f>SUM(Table1358918[[#This Row],[BEE1]:[Column3]])-Table1358918[[#This Row],[Discard]]</f>
        <v>0</v>
      </c>
      <c r="O108" s="5">
        <f>RANK(Table1358918[[#This Row],[Total2]],Table1358918[Total2])</f>
        <v>10</v>
      </c>
    </row>
    <row r="109" spans="10:15">
      <c r="J109" s="3">
        <f>IF(COUNT(Table1358918[[#This Row],[BEE1]:[Column4]])&gt;1,MIN(Table1358918[[#This Row],[BEE1]:[Column2]]),0)</f>
        <v>0</v>
      </c>
      <c r="K109" s="17">
        <f>SUM(Table1358918[[#This Row],[BEE1]:[Column3]])-Table1358918[[#This Row],[Discard]]*0.9999</f>
        <v>0</v>
      </c>
      <c r="L109" s="2">
        <f>IF(Table1358918[[#This Row],[Total]]&lt;&gt;"",RANK(Table1358918[[#This Row],[Total]],Table1358918[Total]),"")</f>
        <v>10</v>
      </c>
      <c r="M109" s="44" t="str">
        <f>IF(Table1358918[[#This Row],[Name]]&gt;"",Table1358918[[#This Row],[Name]],"")</f>
        <v/>
      </c>
      <c r="N109">
        <f>SUM(Table1358918[[#This Row],[BEE1]:[Column3]])-Table1358918[[#This Row],[Discard]]</f>
        <v>0</v>
      </c>
      <c r="O109" s="5">
        <f>RANK(Table1358918[[#This Row],[Total2]],Table1358918[Total2])</f>
        <v>10</v>
      </c>
    </row>
    <row r="110" spans="10:15">
      <c r="J110" s="3">
        <f>IF(COUNT(Table1358918[[#This Row],[BEE1]:[Column4]])&gt;1,MIN(Table1358918[[#This Row],[BEE1]:[Column2]]),0)</f>
        <v>0</v>
      </c>
      <c r="K110" s="17">
        <f>SUM(Table1358918[[#This Row],[BEE1]:[Column3]])-Table1358918[[#This Row],[Discard]]*0.9999</f>
        <v>0</v>
      </c>
      <c r="L110" s="2">
        <f>IF(Table1358918[[#This Row],[Total]]&lt;&gt;"",RANK(Table1358918[[#This Row],[Total]],Table1358918[Total]),"")</f>
        <v>10</v>
      </c>
      <c r="M110" s="44" t="str">
        <f>IF(Table1358918[[#This Row],[Name]]&gt;"",Table1358918[[#This Row],[Name]],"")</f>
        <v/>
      </c>
      <c r="N110">
        <f>SUM(Table1358918[[#This Row],[BEE1]:[Column3]])-Table1358918[[#This Row],[Discard]]</f>
        <v>0</v>
      </c>
      <c r="O110" s="5">
        <f>RANK(Table1358918[[#This Row],[Total2]],Table1358918[Total2])</f>
        <v>10</v>
      </c>
    </row>
    <row r="111" spans="10:15">
      <c r="J111" s="3">
        <f>IF(COUNT(Table1358918[[#This Row],[BEE1]:[Column4]])&gt;1,MIN(Table1358918[[#This Row],[BEE1]:[Column2]]),0)</f>
        <v>0</v>
      </c>
      <c r="K111" s="17">
        <f>SUM(Table1358918[[#This Row],[BEE1]:[Column3]])-Table1358918[[#This Row],[Discard]]*0.9999</f>
        <v>0</v>
      </c>
      <c r="L111" s="2">
        <f>IF(Table1358918[[#This Row],[Total]]&lt;&gt;"",RANK(Table1358918[[#This Row],[Total]],Table1358918[Total]),"")</f>
        <v>10</v>
      </c>
      <c r="M111" s="44" t="str">
        <f>IF(Table1358918[[#This Row],[Name]]&gt;"",Table1358918[[#This Row],[Name]],"")</f>
        <v/>
      </c>
      <c r="N111">
        <f>SUM(Table1358918[[#This Row],[BEE1]:[Column3]])-Table1358918[[#This Row],[Discard]]</f>
        <v>0</v>
      </c>
      <c r="O111" s="5">
        <f>RANK(Table1358918[[#This Row],[Total2]],Table1358918[Total2])</f>
        <v>10</v>
      </c>
    </row>
    <row r="112" spans="10:15">
      <c r="J112" s="3">
        <f>IF(COUNT(Table1358918[[#This Row],[BEE1]:[Column4]])&gt;1,MIN(Table1358918[[#This Row],[BEE1]:[Column2]]),0)</f>
        <v>0</v>
      </c>
      <c r="K112" s="17">
        <f>SUM(Table1358918[[#This Row],[BEE1]:[Column3]])-Table1358918[[#This Row],[Discard]]*0.9999</f>
        <v>0</v>
      </c>
      <c r="L112" s="2">
        <f>IF(Table1358918[[#This Row],[Total]]&lt;&gt;"",RANK(Table1358918[[#This Row],[Total]],Table1358918[Total]),"")</f>
        <v>10</v>
      </c>
      <c r="M112" s="44" t="str">
        <f>IF(Table1358918[[#This Row],[Name]]&gt;"",Table1358918[[#This Row],[Name]],"")</f>
        <v/>
      </c>
      <c r="N112">
        <f>SUM(Table1358918[[#This Row],[BEE1]:[Column3]])-Table1358918[[#This Row],[Discard]]</f>
        <v>0</v>
      </c>
      <c r="O112" s="5">
        <f>RANK(Table1358918[[#This Row],[Total2]],Table1358918[Total2])</f>
        <v>10</v>
      </c>
    </row>
    <row r="113" spans="10:15">
      <c r="J113" s="3">
        <f>IF(COUNT(Table1358918[[#This Row],[BEE1]:[Column4]])&gt;1,MIN(Table1358918[[#This Row],[BEE1]:[Column2]]),0)</f>
        <v>0</v>
      </c>
      <c r="K113" s="17">
        <f>SUM(Table1358918[[#This Row],[BEE1]:[Column3]])-Table1358918[[#This Row],[Discard]]*0.9999</f>
        <v>0</v>
      </c>
      <c r="L113" s="2">
        <f>IF(Table1358918[[#This Row],[Total]]&lt;&gt;"",RANK(Table1358918[[#This Row],[Total]],Table1358918[Total]),"")</f>
        <v>10</v>
      </c>
      <c r="M113" s="44" t="str">
        <f>IF(Table1358918[[#This Row],[Name]]&gt;"",Table1358918[[#This Row],[Name]],"")</f>
        <v/>
      </c>
      <c r="N113">
        <f>SUM(Table1358918[[#This Row],[BEE1]:[Column3]])-Table1358918[[#This Row],[Discard]]</f>
        <v>0</v>
      </c>
      <c r="O113" s="5">
        <f>RANK(Table1358918[[#This Row],[Total2]],Table1358918[Total2])</f>
        <v>10</v>
      </c>
    </row>
    <row r="114" spans="10:15">
      <c r="J114" s="3">
        <f>IF(COUNT(Table1358918[[#This Row],[BEE1]:[Column4]])&gt;1,MIN(Table1358918[[#This Row],[BEE1]:[Column2]]),0)</f>
        <v>0</v>
      </c>
      <c r="K114" s="17">
        <f>SUM(Table1358918[[#This Row],[BEE1]:[Column3]])-Table1358918[[#This Row],[Discard]]*0.9999</f>
        <v>0</v>
      </c>
      <c r="L114" s="2">
        <f>IF(Table1358918[[#This Row],[Total]]&lt;&gt;"",RANK(Table1358918[[#This Row],[Total]],Table1358918[Total]),"")</f>
        <v>10</v>
      </c>
      <c r="M114" s="44" t="str">
        <f>IF(Table1358918[[#This Row],[Name]]&gt;"",Table1358918[[#This Row],[Name]],"")</f>
        <v/>
      </c>
      <c r="N114">
        <f>SUM(Table1358918[[#This Row],[BEE1]:[Column3]])-Table1358918[[#This Row],[Discard]]</f>
        <v>0</v>
      </c>
      <c r="O114" s="5">
        <f>RANK(Table1358918[[#This Row],[Total2]],Table1358918[Total2])</f>
        <v>10</v>
      </c>
    </row>
    <row r="115" spans="10:15">
      <c r="J115" s="3">
        <f>IF(COUNT(Table1358918[[#This Row],[BEE1]:[Column4]])&gt;1,MIN(Table1358918[[#This Row],[BEE1]:[Column2]]),0)</f>
        <v>0</v>
      </c>
      <c r="K115" s="17">
        <f>SUM(Table1358918[[#This Row],[BEE1]:[Column3]])-Table1358918[[#This Row],[Discard]]*0.9999</f>
        <v>0</v>
      </c>
      <c r="L115" s="2">
        <f>IF(Table1358918[[#This Row],[Total]]&lt;&gt;"",RANK(Table1358918[[#This Row],[Total]],Table1358918[Total]),"")</f>
        <v>10</v>
      </c>
      <c r="M115" s="44" t="str">
        <f>IF(Table1358918[[#This Row],[Name]]&gt;"",Table1358918[[#This Row],[Name]],"")</f>
        <v/>
      </c>
      <c r="N115">
        <f>SUM(Table1358918[[#This Row],[BEE1]:[Column3]])-Table1358918[[#This Row],[Discard]]</f>
        <v>0</v>
      </c>
      <c r="O115" s="5">
        <f>RANK(Table1358918[[#This Row],[Total2]],Table1358918[Total2])</f>
        <v>10</v>
      </c>
    </row>
    <row r="116" spans="10:15">
      <c r="J116" s="3">
        <f>IF(COUNT(Table1358918[[#This Row],[BEE1]:[Column4]])&gt;1,MIN(Table1358918[[#This Row],[BEE1]:[Column2]]),0)</f>
        <v>0</v>
      </c>
      <c r="K116" s="17">
        <f>SUM(Table1358918[[#This Row],[BEE1]:[Column3]])-Table1358918[[#This Row],[Discard]]*0.9999</f>
        <v>0</v>
      </c>
      <c r="L116" s="2">
        <f>IF(Table1358918[[#This Row],[Total]]&lt;&gt;"",RANK(Table1358918[[#This Row],[Total]],Table1358918[Total]),"")</f>
        <v>10</v>
      </c>
      <c r="M116" s="44" t="str">
        <f>IF(Table1358918[[#This Row],[Name]]&gt;"",Table1358918[[#This Row],[Name]],"")</f>
        <v/>
      </c>
      <c r="N116">
        <f>SUM(Table1358918[[#This Row],[BEE1]:[Column3]])-Table1358918[[#This Row],[Discard]]</f>
        <v>0</v>
      </c>
      <c r="O116" s="5">
        <f>RANK(Table1358918[[#This Row],[Total2]],Table1358918[Total2])</f>
        <v>10</v>
      </c>
    </row>
    <row r="117" spans="10:15">
      <c r="J117" s="3">
        <f>IF(COUNT(Table1358918[[#This Row],[BEE1]:[Column4]])&gt;1,MIN(Table1358918[[#This Row],[BEE1]:[Column2]]),0)</f>
        <v>0</v>
      </c>
      <c r="K117" s="17">
        <f>SUM(Table1358918[[#This Row],[BEE1]:[Column3]])-Table1358918[[#This Row],[Discard]]*0.9999</f>
        <v>0</v>
      </c>
      <c r="L117" s="2">
        <f>IF(Table1358918[[#This Row],[Total]]&lt;&gt;"",RANK(Table1358918[[#This Row],[Total]],Table1358918[Total]),"")</f>
        <v>10</v>
      </c>
      <c r="M117" s="44" t="str">
        <f>IF(Table1358918[[#This Row],[Name]]&gt;"",Table1358918[[#This Row],[Name]],"")</f>
        <v/>
      </c>
      <c r="N117">
        <f>SUM(Table1358918[[#This Row],[BEE1]:[Column3]])-Table1358918[[#This Row],[Discard]]</f>
        <v>0</v>
      </c>
      <c r="O117" s="5">
        <f>RANK(Table1358918[[#This Row],[Total2]],Table1358918[Total2])</f>
        <v>10</v>
      </c>
    </row>
    <row r="118" spans="10:15">
      <c r="J118" s="3">
        <f>IF(COUNT(Table1358918[[#This Row],[BEE1]:[Column4]])&gt;1,MIN(Table1358918[[#This Row],[BEE1]:[Column2]]),0)</f>
        <v>0</v>
      </c>
      <c r="K118" s="17">
        <f>SUM(Table1358918[[#This Row],[BEE1]:[Column3]])-Table1358918[[#This Row],[Discard]]*0.9999</f>
        <v>0</v>
      </c>
      <c r="L118" s="2">
        <f>IF(Table1358918[[#This Row],[Total]]&lt;&gt;"",RANK(Table1358918[[#This Row],[Total]],Table1358918[Total]),"")</f>
        <v>10</v>
      </c>
      <c r="M118" s="44" t="str">
        <f>IF(Table1358918[[#This Row],[Name]]&gt;"",Table1358918[[#This Row],[Name]],"")</f>
        <v/>
      </c>
      <c r="N118">
        <f>SUM(Table1358918[[#This Row],[BEE1]:[Column3]])-Table1358918[[#This Row],[Discard]]</f>
        <v>0</v>
      </c>
      <c r="O118" s="5">
        <f>RANK(Table1358918[[#This Row],[Total2]],Table1358918[Total2])</f>
        <v>10</v>
      </c>
    </row>
    <row r="119" spans="10:15">
      <c r="J119" s="3">
        <f>IF(COUNT(Table1358918[[#This Row],[BEE1]:[Column4]])&gt;1,MIN(Table1358918[[#This Row],[BEE1]:[Column2]]),0)</f>
        <v>0</v>
      </c>
      <c r="K119" s="17">
        <f>SUM(Table1358918[[#This Row],[BEE1]:[Column3]])-Table1358918[[#This Row],[Discard]]*0.9999</f>
        <v>0</v>
      </c>
      <c r="L119" s="2">
        <f>IF(Table1358918[[#This Row],[Total]]&lt;&gt;"",RANK(Table1358918[[#This Row],[Total]],Table1358918[Total]),"")</f>
        <v>10</v>
      </c>
      <c r="M119" s="44" t="str">
        <f>IF(Table1358918[[#This Row],[Name]]&gt;"",Table1358918[[#This Row],[Name]],"")</f>
        <v/>
      </c>
      <c r="N119">
        <f>SUM(Table1358918[[#This Row],[BEE1]:[Column3]])-Table1358918[[#This Row],[Discard]]</f>
        <v>0</v>
      </c>
      <c r="O119" s="5">
        <f>RANK(Table1358918[[#This Row],[Total2]],Table1358918[Total2])</f>
        <v>10</v>
      </c>
    </row>
    <row r="120" spans="10:15">
      <c r="J120" s="3">
        <f>IF(COUNT(Table1358918[[#This Row],[BEE1]:[Column4]])&gt;1,MIN(Table1358918[[#This Row],[BEE1]:[Column2]]),0)</f>
        <v>0</v>
      </c>
      <c r="K120" s="17">
        <f>SUM(Table1358918[[#This Row],[BEE1]:[Column3]])-Table1358918[[#This Row],[Discard]]*0.9999</f>
        <v>0</v>
      </c>
      <c r="L120" s="2">
        <f>IF(Table1358918[[#This Row],[Total]]&lt;&gt;"",RANK(Table1358918[[#This Row],[Total]],Table1358918[Total]),"")</f>
        <v>10</v>
      </c>
      <c r="M120" s="44" t="str">
        <f>IF(Table1358918[[#This Row],[Name]]&gt;"",Table1358918[[#This Row],[Name]],"")</f>
        <v/>
      </c>
      <c r="N120">
        <f>SUM(Table1358918[[#This Row],[BEE1]:[Column3]])-Table1358918[[#This Row],[Discard]]</f>
        <v>0</v>
      </c>
      <c r="O120" s="5">
        <f>RANK(Table1358918[[#This Row],[Total2]],Table1358918[Total2])</f>
        <v>10</v>
      </c>
    </row>
    <row r="121" spans="10:15">
      <c r="J121" s="3">
        <f>IF(COUNT(Table1358918[[#This Row],[BEE1]:[Column4]])&gt;1,MIN(Table1358918[[#This Row],[BEE1]:[Column2]]),0)</f>
        <v>0</v>
      </c>
      <c r="K121" s="17">
        <f>SUM(Table1358918[[#This Row],[BEE1]:[Column3]])-Table1358918[[#This Row],[Discard]]*0.9999</f>
        <v>0</v>
      </c>
      <c r="L121" s="2">
        <f>IF(Table1358918[[#This Row],[Total]]&lt;&gt;"",RANK(Table1358918[[#This Row],[Total]],Table1358918[Total]),"")</f>
        <v>10</v>
      </c>
      <c r="M121" s="44" t="str">
        <f>IF(Table1358918[[#This Row],[Name]]&gt;"",Table1358918[[#This Row],[Name]],"")</f>
        <v/>
      </c>
      <c r="N121">
        <f>SUM(Table1358918[[#This Row],[BEE1]:[Column3]])-Table1358918[[#This Row],[Discard]]</f>
        <v>0</v>
      </c>
      <c r="O121" s="5">
        <f>RANK(Table1358918[[#This Row],[Total2]],Table1358918[Total2])</f>
        <v>10</v>
      </c>
    </row>
    <row r="122" spans="10:15">
      <c r="J122" s="3">
        <f>IF(COUNT(Table1358918[[#This Row],[BEE1]:[Column4]])&gt;1,MIN(Table1358918[[#This Row],[BEE1]:[Column2]]),0)</f>
        <v>0</v>
      </c>
      <c r="K122" s="17">
        <f>SUM(Table1358918[[#This Row],[BEE1]:[Column3]])-Table1358918[[#This Row],[Discard]]*0.9999</f>
        <v>0</v>
      </c>
      <c r="L122" s="2">
        <f>IF(Table1358918[[#This Row],[Total]]&lt;&gt;"",RANK(Table1358918[[#This Row],[Total]],Table1358918[Total]),"")</f>
        <v>10</v>
      </c>
      <c r="M122" s="44" t="str">
        <f>IF(Table1358918[[#This Row],[Name]]&gt;"",Table1358918[[#This Row],[Name]],"")</f>
        <v/>
      </c>
      <c r="N122">
        <f>SUM(Table1358918[[#This Row],[BEE1]:[Column3]])-Table1358918[[#This Row],[Discard]]</f>
        <v>0</v>
      </c>
      <c r="O122" s="5">
        <f>RANK(Table1358918[[#This Row],[Total2]],Table1358918[Total2])</f>
        <v>10</v>
      </c>
    </row>
    <row r="123" spans="10:15">
      <c r="J123" s="3">
        <f>IF(COUNT(Table1358918[[#This Row],[BEE1]:[Column4]])&gt;1,MIN(Table1358918[[#This Row],[BEE1]:[Column2]]),0)</f>
        <v>0</v>
      </c>
      <c r="K123" s="17">
        <f>SUM(Table1358918[[#This Row],[BEE1]:[Column3]])-Table1358918[[#This Row],[Discard]]*0.9999</f>
        <v>0</v>
      </c>
      <c r="L123" s="2">
        <f>IF(Table1358918[[#This Row],[Total]]&lt;&gt;"",RANK(Table1358918[[#This Row],[Total]],Table1358918[Total]),"")</f>
        <v>10</v>
      </c>
      <c r="M123" s="44" t="str">
        <f>IF(Table1358918[[#This Row],[Name]]&gt;"",Table1358918[[#This Row],[Name]],"")</f>
        <v/>
      </c>
      <c r="N123">
        <f>SUM(Table1358918[[#This Row],[BEE1]:[Column3]])-Table1358918[[#This Row],[Discard]]</f>
        <v>0</v>
      </c>
      <c r="O123" s="5">
        <f>RANK(Table1358918[[#This Row],[Total2]],Table1358918[Total2])</f>
        <v>10</v>
      </c>
    </row>
    <row r="124" spans="10:15">
      <c r="J124" s="3">
        <f>IF(COUNT(Table1358918[[#This Row],[BEE1]:[Column4]])&gt;1,MIN(Table1358918[[#This Row],[BEE1]:[Column2]]),0)</f>
        <v>0</v>
      </c>
      <c r="K124" s="17">
        <f>SUM(Table1358918[[#This Row],[BEE1]:[Column3]])-Table1358918[[#This Row],[Discard]]*0.9999</f>
        <v>0</v>
      </c>
      <c r="L124" s="2">
        <f>IF(Table1358918[[#This Row],[Total]]&lt;&gt;"",RANK(Table1358918[[#This Row],[Total]],Table1358918[Total]),"")</f>
        <v>10</v>
      </c>
      <c r="M124" s="44" t="str">
        <f>IF(Table1358918[[#This Row],[Name]]&gt;"",Table1358918[[#This Row],[Name]],"")</f>
        <v/>
      </c>
      <c r="N124">
        <f>SUM(Table1358918[[#This Row],[BEE1]:[Column3]])-Table1358918[[#This Row],[Discard]]</f>
        <v>0</v>
      </c>
      <c r="O124" s="5">
        <f>RANK(Table1358918[[#This Row],[Total2]],Table1358918[Total2])</f>
        <v>10</v>
      </c>
    </row>
    <row r="125" spans="10:15">
      <c r="J125" s="3">
        <f>IF(COUNT(Table1358918[[#This Row],[BEE1]:[Column4]])&gt;1,MIN(Table1358918[[#This Row],[BEE1]:[Column2]]),0)</f>
        <v>0</v>
      </c>
      <c r="K125" s="17">
        <f>SUM(Table1358918[[#This Row],[BEE1]:[Column3]])-Table1358918[[#This Row],[Discard]]*0.9999</f>
        <v>0</v>
      </c>
      <c r="L125" s="2">
        <f>IF(Table1358918[[#This Row],[Total]]&lt;&gt;"",RANK(Table1358918[[#This Row],[Total]],Table1358918[Total]),"")</f>
        <v>10</v>
      </c>
      <c r="M125" s="44" t="str">
        <f>IF(Table1358918[[#This Row],[Name]]&gt;"",Table1358918[[#This Row],[Name]],"")</f>
        <v/>
      </c>
      <c r="N125">
        <f>SUM(Table1358918[[#This Row],[BEE1]:[Column3]])-Table1358918[[#This Row],[Discard]]</f>
        <v>0</v>
      </c>
      <c r="O125" s="5">
        <f>RANK(Table1358918[[#This Row],[Total2]],Table1358918[Total2])</f>
        <v>10</v>
      </c>
    </row>
    <row r="126" spans="10:15">
      <c r="J126" s="3">
        <f>IF(COUNT(Table1358918[[#This Row],[BEE1]:[Column4]])&gt;1,MIN(Table1358918[[#This Row],[BEE1]:[Column2]]),0)</f>
        <v>0</v>
      </c>
      <c r="K126" s="17">
        <f>SUM(Table1358918[[#This Row],[BEE1]:[Column3]])-Table1358918[[#This Row],[Discard]]*0.9999</f>
        <v>0</v>
      </c>
      <c r="L126" s="2">
        <f>IF(Table1358918[[#This Row],[Total]]&lt;&gt;"",RANK(Table1358918[[#This Row],[Total]],Table1358918[Total]),"")</f>
        <v>10</v>
      </c>
      <c r="M126" s="44" t="str">
        <f>IF(Table1358918[[#This Row],[Name]]&gt;"",Table1358918[[#This Row],[Name]],"")</f>
        <v/>
      </c>
      <c r="N126">
        <f>SUM(Table1358918[[#This Row],[BEE1]:[Column3]])-Table1358918[[#This Row],[Discard]]</f>
        <v>0</v>
      </c>
      <c r="O126" s="5">
        <f>RANK(Table1358918[[#This Row],[Total2]],Table1358918[Total2])</f>
        <v>10</v>
      </c>
    </row>
    <row r="127" spans="10:15">
      <c r="J127" s="3">
        <f>IF(COUNT(Table1358918[[#This Row],[BEE1]:[Column4]])&gt;1,MIN(Table1358918[[#This Row],[BEE1]:[Column2]]),0)</f>
        <v>0</v>
      </c>
      <c r="K127" s="17">
        <f>SUM(Table1358918[[#This Row],[BEE1]:[Column3]])-Table1358918[[#This Row],[Discard]]*0.9999</f>
        <v>0</v>
      </c>
      <c r="L127" s="2">
        <f>IF(Table1358918[[#This Row],[Total]]&lt;&gt;"",RANK(Table1358918[[#This Row],[Total]],Table1358918[Total]),"")</f>
        <v>10</v>
      </c>
      <c r="M127" s="44" t="str">
        <f>IF(Table1358918[[#This Row],[Name]]&gt;"",Table1358918[[#This Row],[Name]],"")</f>
        <v/>
      </c>
      <c r="N127">
        <f>SUM(Table1358918[[#This Row],[BEE1]:[Column3]])-Table1358918[[#This Row],[Discard]]</f>
        <v>0</v>
      </c>
      <c r="O127" s="5">
        <f>RANK(Table1358918[[#This Row],[Total2]],Table1358918[Total2])</f>
        <v>10</v>
      </c>
    </row>
    <row r="128" spans="10:15">
      <c r="J128" s="3">
        <f>IF(COUNT(Table1358918[[#This Row],[BEE1]:[Column4]])&gt;1,MIN(Table1358918[[#This Row],[BEE1]:[Column2]]),0)</f>
        <v>0</v>
      </c>
      <c r="K128" s="17">
        <f>SUM(Table1358918[[#This Row],[BEE1]:[Column3]])-Table1358918[[#This Row],[Discard]]*0.9999</f>
        <v>0</v>
      </c>
      <c r="L128" s="2">
        <f>IF(Table1358918[[#This Row],[Total]]&lt;&gt;"",RANK(Table1358918[[#This Row],[Total]],Table1358918[Total]),"")</f>
        <v>10</v>
      </c>
      <c r="M128" s="44" t="str">
        <f>IF(Table1358918[[#This Row],[Name]]&gt;"",Table1358918[[#This Row],[Name]],"")</f>
        <v/>
      </c>
      <c r="N128">
        <f>SUM(Table1358918[[#This Row],[BEE1]:[Column3]])-Table1358918[[#This Row],[Discard]]</f>
        <v>0</v>
      </c>
      <c r="O128" s="5">
        <f>RANK(Table1358918[[#This Row],[Total2]],Table1358918[Total2])</f>
        <v>10</v>
      </c>
    </row>
    <row r="129" spans="10:15">
      <c r="J129" s="3">
        <f>IF(COUNT(Table1358918[[#This Row],[BEE1]:[Column4]])&gt;1,MIN(Table1358918[[#This Row],[BEE1]:[Column2]]),0)</f>
        <v>0</v>
      </c>
      <c r="K129" s="17">
        <f>SUM(Table1358918[[#This Row],[BEE1]:[Column3]])-Table1358918[[#This Row],[Discard]]*0.9999</f>
        <v>0</v>
      </c>
      <c r="L129" s="2">
        <f>IF(Table1358918[[#This Row],[Total]]&lt;&gt;"",RANK(Table1358918[[#This Row],[Total]],Table1358918[Total]),"")</f>
        <v>10</v>
      </c>
      <c r="M129" s="44" t="str">
        <f>IF(Table1358918[[#This Row],[Name]]&gt;"",Table1358918[[#This Row],[Name]],"")</f>
        <v/>
      </c>
      <c r="N129">
        <f>SUM(Table1358918[[#This Row],[BEE1]:[Column3]])-Table1358918[[#This Row],[Discard]]</f>
        <v>0</v>
      </c>
      <c r="O129" s="5">
        <f>RANK(Table1358918[[#This Row],[Total2]],Table1358918[Total2])</f>
        <v>10</v>
      </c>
    </row>
    <row r="130" spans="10:15">
      <c r="J130" s="3">
        <f>IF(COUNT(Table1358918[[#This Row],[BEE1]:[Column4]])&gt;1,MIN(Table1358918[[#This Row],[BEE1]:[Column2]]),0)</f>
        <v>0</v>
      </c>
      <c r="K130" s="17">
        <f>SUM(Table1358918[[#This Row],[BEE1]:[Column3]])-Table1358918[[#This Row],[Discard]]*0.9999</f>
        <v>0</v>
      </c>
      <c r="L130" s="2">
        <f>IF(Table1358918[[#This Row],[Total]]&lt;&gt;"",RANK(Table1358918[[#This Row],[Total]],Table1358918[Total]),"")</f>
        <v>10</v>
      </c>
      <c r="M130" s="44" t="str">
        <f>IF(Table1358918[[#This Row],[Name]]&gt;"",Table1358918[[#This Row],[Name]],"")</f>
        <v/>
      </c>
      <c r="N130">
        <f>SUM(Table1358918[[#This Row],[BEE1]:[Column3]])-Table1358918[[#This Row],[Discard]]</f>
        <v>0</v>
      </c>
      <c r="O130" s="5">
        <f>RANK(Table1358918[[#This Row],[Total2]],Table1358918[Total2])</f>
        <v>10</v>
      </c>
    </row>
    <row r="131" spans="10:15">
      <c r="J131" s="3">
        <f>IF(COUNT(Table1358918[[#This Row],[BEE1]:[Column4]])&gt;1,MIN(Table1358918[[#This Row],[BEE1]:[Column2]]),0)</f>
        <v>0</v>
      </c>
      <c r="K131" s="17">
        <f>SUM(Table1358918[[#This Row],[BEE1]:[Column3]])-Table1358918[[#This Row],[Discard]]*0.9999</f>
        <v>0</v>
      </c>
      <c r="L131" s="2">
        <f>IF(Table1358918[[#This Row],[Total]]&lt;&gt;"",RANK(Table1358918[[#This Row],[Total]],Table1358918[Total]),"")</f>
        <v>10</v>
      </c>
      <c r="M131" s="44" t="str">
        <f>IF(Table1358918[[#This Row],[Name]]&gt;"",Table1358918[[#This Row],[Name]],"")</f>
        <v/>
      </c>
      <c r="N131">
        <f>SUM(Table1358918[[#This Row],[BEE1]:[Column3]])-Table1358918[[#This Row],[Discard]]</f>
        <v>0</v>
      </c>
      <c r="O131" s="5">
        <f>RANK(Table1358918[[#This Row],[Total2]],Table1358918[Total2])</f>
        <v>10</v>
      </c>
    </row>
    <row r="132" spans="10:15">
      <c r="J132" s="3">
        <f>IF(COUNT(Table1358918[[#This Row],[BEE1]:[Column4]])&gt;1,MIN(Table1358918[[#This Row],[BEE1]:[Column2]]),0)</f>
        <v>0</v>
      </c>
      <c r="K132" s="17">
        <f>SUM(Table1358918[[#This Row],[BEE1]:[Column3]])-Table1358918[[#This Row],[Discard]]*0.9999</f>
        <v>0</v>
      </c>
      <c r="L132" s="2">
        <f>IF(Table1358918[[#This Row],[Total]]&lt;&gt;"",RANK(Table1358918[[#This Row],[Total]],Table1358918[Total]),"")</f>
        <v>10</v>
      </c>
      <c r="M132" s="44" t="str">
        <f>IF(Table1358918[[#This Row],[Name]]&gt;"",Table1358918[[#This Row],[Name]],"")</f>
        <v/>
      </c>
      <c r="N132">
        <f>SUM(Table1358918[[#This Row],[BEE1]:[Column3]])-Table1358918[[#This Row],[Discard]]</f>
        <v>0</v>
      </c>
      <c r="O132" s="5">
        <f>RANK(Table1358918[[#This Row],[Total2]],Table1358918[Total2])</f>
        <v>10</v>
      </c>
    </row>
    <row r="133" spans="10:15">
      <c r="J133" s="3">
        <f>IF(COUNT(Table1358918[[#This Row],[BEE1]:[Column4]])&gt;1,MIN(Table1358918[[#This Row],[BEE1]:[Column2]]),0)</f>
        <v>0</v>
      </c>
      <c r="K133" s="17">
        <f>SUM(Table1358918[[#This Row],[BEE1]:[Column3]])-Table1358918[[#This Row],[Discard]]*0.9999</f>
        <v>0</v>
      </c>
      <c r="L133" s="2">
        <f>IF(Table1358918[[#This Row],[Total]]&lt;&gt;"",RANK(Table1358918[[#This Row],[Total]],Table1358918[Total]),"")</f>
        <v>10</v>
      </c>
      <c r="M133" s="44" t="str">
        <f>IF(Table1358918[[#This Row],[Name]]&gt;"",Table1358918[[#This Row],[Name]],"")</f>
        <v/>
      </c>
      <c r="N133">
        <f>SUM(Table1358918[[#This Row],[BEE1]:[Column3]])-Table1358918[[#This Row],[Discard]]</f>
        <v>0</v>
      </c>
      <c r="O133" s="5">
        <f>RANK(Table1358918[[#This Row],[Total2]],Table1358918[Total2])</f>
        <v>10</v>
      </c>
    </row>
    <row r="134" spans="10:15">
      <c r="J134" s="3">
        <f>IF(COUNT(Table1358918[[#This Row],[BEE1]:[Column4]])&gt;1,MIN(Table1358918[[#This Row],[BEE1]:[Column2]]),0)</f>
        <v>0</v>
      </c>
      <c r="K134" s="17">
        <f>SUM(Table1358918[[#This Row],[BEE1]:[Column3]])-Table1358918[[#This Row],[Discard]]*0.9999</f>
        <v>0</v>
      </c>
      <c r="L134" s="2">
        <f>IF(Table1358918[[#This Row],[Total]]&lt;&gt;"",RANK(Table1358918[[#This Row],[Total]],Table1358918[Total]),"")</f>
        <v>10</v>
      </c>
      <c r="M134" s="44" t="str">
        <f>IF(Table1358918[[#This Row],[Name]]&gt;"",Table1358918[[#This Row],[Name]],"")</f>
        <v/>
      </c>
      <c r="N134">
        <f>SUM(Table1358918[[#This Row],[BEE1]:[Column3]])-Table1358918[[#This Row],[Discard]]</f>
        <v>0</v>
      </c>
      <c r="O134" s="5">
        <f>RANK(Table1358918[[#This Row],[Total2]],Table1358918[Total2])</f>
        <v>10</v>
      </c>
    </row>
    <row r="135" spans="10:15">
      <c r="J135" s="3">
        <f>IF(COUNT(Table1358918[[#This Row],[BEE1]:[Column4]])&gt;1,MIN(Table1358918[[#This Row],[BEE1]:[Column2]]),0)</f>
        <v>0</v>
      </c>
      <c r="K135" s="17">
        <f>SUM(Table1358918[[#This Row],[BEE1]:[Column3]])-Table1358918[[#This Row],[Discard]]*0.9999</f>
        <v>0</v>
      </c>
      <c r="L135" s="2">
        <f>IF(Table1358918[[#This Row],[Total]]&lt;&gt;"",RANK(Table1358918[[#This Row],[Total]],Table1358918[Total]),"")</f>
        <v>10</v>
      </c>
      <c r="M135" s="44" t="str">
        <f>IF(Table1358918[[#This Row],[Name]]&gt;"",Table1358918[[#This Row],[Name]],"")</f>
        <v/>
      </c>
      <c r="N135">
        <f>SUM(Table1358918[[#This Row],[BEE1]:[Column3]])-Table1358918[[#This Row],[Discard]]</f>
        <v>0</v>
      </c>
      <c r="O135" s="5">
        <f>RANK(Table1358918[[#This Row],[Total2]],Table1358918[Total2])</f>
        <v>10</v>
      </c>
    </row>
    <row r="136" spans="10:15">
      <c r="J136" s="3">
        <f>IF(COUNT(Table1358918[[#This Row],[BEE1]:[Column4]])&gt;1,MIN(Table1358918[[#This Row],[BEE1]:[Column2]]),0)</f>
        <v>0</v>
      </c>
      <c r="K136" s="17">
        <f>SUM(Table1358918[[#This Row],[BEE1]:[Column3]])-Table1358918[[#This Row],[Discard]]*0.9999</f>
        <v>0</v>
      </c>
      <c r="L136" s="2">
        <f>IF(Table1358918[[#This Row],[Total]]&lt;&gt;"",RANK(Table1358918[[#This Row],[Total]],Table1358918[Total]),"")</f>
        <v>10</v>
      </c>
      <c r="M136" s="44" t="str">
        <f>IF(Table1358918[[#This Row],[Name]]&gt;"",Table1358918[[#This Row],[Name]],"")</f>
        <v/>
      </c>
      <c r="N136">
        <f>SUM(Table1358918[[#This Row],[BEE1]:[Column3]])-Table1358918[[#This Row],[Discard]]</f>
        <v>0</v>
      </c>
      <c r="O136" s="5">
        <f>RANK(Table1358918[[#This Row],[Total2]],Table1358918[Total2])</f>
        <v>10</v>
      </c>
    </row>
    <row r="137" spans="10:15">
      <c r="J137" s="3">
        <f>IF(COUNT(Table1358918[[#This Row],[BEE1]:[Column4]])&gt;1,MIN(Table1358918[[#This Row],[BEE1]:[Column2]]),0)</f>
        <v>0</v>
      </c>
      <c r="K137" s="17">
        <f>SUM(Table1358918[[#This Row],[BEE1]:[Column3]])-Table1358918[[#This Row],[Discard]]*0.9999</f>
        <v>0</v>
      </c>
      <c r="L137" s="2">
        <f>IF(Table1358918[[#This Row],[Total]]&lt;&gt;"",RANK(Table1358918[[#This Row],[Total]],Table1358918[Total]),"")</f>
        <v>10</v>
      </c>
      <c r="M137" s="44" t="str">
        <f>IF(Table1358918[[#This Row],[Name]]&gt;"",Table1358918[[#This Row],[Name]],"")</f>
        <v/>
      </c>
      <c r="N137">
        <f>SUM(Table1358918[[#This Row],[BEE1]:[Column3]])-Table1358918[[#This Row],[Discard]]</f>
        <v>0</v>
      </c>
      <c r="O137" s="5">
        <f>RANK(Table1358918[[#This Row],[Total2]],Table1358918[Total2])</f>
        <v>10</v>
      </c>
    </row>
    <row r="138" spans="10:15">
      <c r="J138" s="3">
        <f>IF(COUNT(Table1358918[[#This Row],[BEE1]:[Column4]])&gt;1,MIN(Table1358918[[#This Row],[BEE1]:[Column2]]),0)</f>
        <v>0</v>
      </c>
      <c r="K138" s="17">
        <f>SUM(Table1358918[[#This Row],[BEE1]:[Column3]])-Table1358918[[#This Row],[Discard]]*0.9999</f>
        <v>0</v>
      </c>
      <c r="L138" s="2">
        <f>IF(Table1358918[[#This Row],[Total]]&lt;&gt;"",RANK(Table1358918[[#This Row],[Total]],Table1358918[Total]),"")</f>
        <v>10</v>
      </c>
      <c r="M138" s="44" t="str">
        <f>IF(Table1358918[[#This Row],[Name]]&gt;"",Table1358918[[#This Row],[Name]],"")</f>
        <v/>
      </c>
      <c r="N138">
        <f>SUM(Table1358918[[#This Row],[BEE1]:[Column3]])-Table1358918[[#This Row],[Discard]]</f>
        <v>0</v>
      </c>
      <c r="O138" s="5">
        <f>RANK(Table1358918[[#This Row],[Total2]],Table1358918[Total2])</f>
        <v>10</v>
      </c>
    </row>
    <row r="139" spans="10:15">
      <c r="J139" s="3">
        <f>IF(COUNT(Table1358918[[#This Row],[BEE1]:[Column4]])&gt;1,MIN(Table1358918[[#This Row],[BEE1]:[Column2]]),0)</f>
        <v>0</v>
      </c>
      <c r="K139" s="17">
        <f>SUM(Table1358918[[#This Row],[BEE1]:[Column3]])-Table1358918[[#This Row],[Discard]]*0.9999</f>
        <v>0</v>
      </c>
      <c r="L139" s="2">
        <f>IF(Table1358918[[#This Row],[Total]]&lt;&gt;"",RANK(Table1358918[[#This Row],[Total]],Table1358918[Total]),"")</f>
        <v>10</v>
      </c>
      <c r="M139" s="44" t="str">
        <f>IF(Table1358918[[#This Row],[Name]]&gt;"",Table1358918[[#This Row],[Name]],"")</f>
        <v/>
      </c>
      <c r="N139">
        <f>SUM(Table1358918[[#This Row],[BEE1]:[Column3]])-Table1358918[[#This Row],[Discard]]</f>
        <v>0</v>
      </c>
      <c r="O139" s="5">
        <f>RANK(Table1358918[[#This Row],[Total2]],Table1358918[Total2])</f>
        <v>10</v>
      </c>
    </row>
    <row r="140" spans="10:15">
      <c r="J140" s="3">
        <f>IF(COUNT(Table1358918[[#This Row],[BEE1]:[Column4]])&gt;1,MIN(Table1358918[[#This Row],[BEE1]:[Column2]]),0)</f>
        <v>0</v>
      </c>
      <c r="K140" s="17">
        <f>SUM(Table1358918[[#This Row],[BEE1]:[Column3]])-Table1358918[[#This Row],[Discard]]*0.9999</f>
        <v>0</v>
      </c>
      <c r="L140" s="2">
        <f>IF(Table1358918[[#This Row],[Total]]&lt;&gt;"",RANK(Table1358918[[#This Row],[Total]],Table1358918[Total]),"")</f>
        <v>10</v>
      </c>
      <c r="M140" s="44" t="str">
        <f>IF(Table1358918[[#This Row],[Name]]&gt;"",Table1358918[[#This Row],[Name]],"")</f>
        <v/>
      </c>
      <c r="N140">
        <f>SUM(Table1358918[[#This Row],[BEE1]:[Column3]])-Table1358918[[#This Row],[Discard]]</f>
        <v>0</v>
      </c>
      <c r="O140" s="5">
        <f>RANK(Table1358918[[#This Row],[Total2]],Table1358918[Total2])</f>
        <v>10</v>
      </c>
    </row>
    <row r="141" spans="10:15">
      <c r="J141" s="3">
        <f>IF(COUNT(Table1358918[[#This Row],[BEE1]:[Column4]])&gt;1,MIN(Table1358918[[#This Row],[BEE1]:[Column2]]),0)</f>
        <v>0</v>
      </c>
      <c r="K141" s="17">
        <f>SUM(Table1358918[[#This Row],[BEE1]:[Column3]])-Table1358918[[#This Row],[Discard]]*0.9999</f>
        <v>0</v>
      </c>
      <c r="L141" s="2">
        <f>IF(Table1358918[[#This Row],[Total]]&lt;&gt;"",RANK(Table1358918[[#This Row],[Total]],Table1358918[Total]),"")</f>
        <v>10</v>
      </c>
      <c r="M141" s="44" t="str">
        <f>IF(Table1358918[[#This Row],[Name]]&gt;"",Table1358918[[#This Row],[Name]],"")</f>
        <v/>
      </c>
      <c r="N141">
        <f>SUM(Table1358918[[#This Row],[BEE1]:[Column3]])-Table1358918[[#This Row],[Discard]]</f>
        <v>0</v>
      </c>
      <c r="O141" s="5">
        <f>RANK(Table1358918[[#This Row],[Total2]],Table1358918[Total2])</f>
        <v>10</v>
      </c>
    </row>
    <row r="142" spans="10:15">
      <c r="J142" s="3">
        <f>IF(COUNT(Table1358918[[#This Row],[BEE1]:[Column4]])&gt;1,MIN(Table1358918[[#This Row],[BEE1]:[Column2]]),0)</f>
        <v>0</v>
      </c>
      <c r="K142" s="17">
        <f>SUM(Table1358918[[#This Row],[BEE1]:[Column3]])-Table1358918[[#This Row],[Discard]]*0.9999</f>
        <v>0</v>
      </c>
      <c r="L142" s="2">
        <f>IF(Table1358918[[#This Row],[Total]]&lt;&gt;"",RANK(Table1358918[[#This Row],[Total]],Table1358918[Total]),"")</f>
        <v>10</v>
      </c>
      <c r="M142" s="44" t="str">
        <f>IF(Table1358918[[#This Row],[Name]]&gt;"",Table1358918[[#This Row],[Name]],"")</f>
        <v/>
      </c>
      <c r="N142">
        <f>SUM(Table1358918[[#This Row],[BEE1]:[Column3]])-Table1358918[[#This Row],[Discard]]</f>
        <v>0</v>
      </c>
      <c r="O142" s="5">
        <f>RANK(Table1358918[[#This Row],[Total2]],Table1358918[Total2])</f>
        <v>10</v>
      </c>
    </row>
    <row r="143" spans="10:15">
      <c r="J143" s="3">
        <f>IF(COUNT(Table1358918[[#This Row],[BEE1]:[Column4]])&gt;1,MIN(Table1358918[[#This Row],[BEE1]:[Column2]]),0)</f>
        <v>0</v>
      </c>
      <c r="K143" s="17">
        <f>SUM(Table1358918[[#This Row],[BEE1]:[Column3]])-Table1358918[[#This Row],[Discard]]*0.9999</f>
        <v>0</v>
      </c>
      <c r="L143" s="2">
        <f>IF(Table1358918[[#This Row],[Total]]&lt;&gt;"",RANK(Table1358918[[#This Row],[Total]],Table1358918[Total]),"")</f>
        <v>10</v>
      </c>
      <c r="M143" s="44" t="str">
        <f>IF(Table1358918[[#This Row],[Name]]&gt;"",Table1358918[[#This Row],[Name]],"")</f>
        <v/>
      </c>
      <c r="N143">
        <f>SUM(Table1358918[[#This Row],[BEE1]:[Column3]])-Table1358918[[#This Row],[Discard]]</f>
        <v>0</v>
      </c>
      <c r="O143" s="5">
        <f>RANK(Table1358918[[#This Row],[Total2]],Table1358918[Total2])</f>
        <v>10</v>
      </c>
    </row>
    <row r="144" spans="10:15">
      <c r="J144" s="3">
        <f>IF(COUNT(Table1358918[[#This Row],[BEE1]:[Column4]])&gt;1,MIN(Table1358918[[#This Row],[BEE1]:[Column2]]),0)</f>
        <v>0</v>
      </c>
      <c r="K144" s="17">
        <f>SUM(Table1358918[[#This Row],[BEE1]:[Column3]])-Table1358918[[#This Row],[Discard]]*0.9999</f>
        <v>0</v>
      </c>
      <c r="L144" s="2">
        <f>IF(Table1358918[[#This Row],[Total]]&lt;&gt;"",RANK(Table1358918[[#This Row],[Total]],Table1358918[Total]),"")</f>
        <v>10</v>
      </c>
      <c r="M144" s="44" t="str">
        <f>IF(Table1358918[[#This Row],[Name]]&gt;"",Table1358918[[#This Row],[Name]],"")</f>
        <v/>
      </c>
      <c r="N144">
        <f>SUM(Table1358918[[#This Row],[BEE1]:[Column3]])-Table1358918[[#This Row],[Discard]]</f>
        <v>0</v>
      </c>
      <c r="O144" s="5">
        <f>RANK(Table1358918[[#This Row],[Total2]],Table1358918[Total2])</f>
        <v>10</v>
      </c>
    </row>
    <row r="145" spans="10:15">
      <c r="J145" s="3">
        <f>IF(COUNT(Table1358918[[#This Row],[BEE1]:[Column4]])&gt;1,MIN(Table1358918[[#This Row],[BEE1]:[Column2]]),0)</f>
        <v>0</v>
      </c>
      <c r="K145" s="17">
        <f>SUM(Table1358918[[#This Row],[BEE1]:[Column3]])-Table1358918[[#This Row],[Discard]]*0.9999</f>
        <v>0</v>
      </c>
      <c r="L145" s="2">
        <f>IF(Table1358918[[#This Row],[Total]]&lt;&gt;"",RANK(Table1358918[[#This Row],[Total]],Table1358918[Total]),"")</f>
        <v>10</v>
      </c>
      <c r="M145" s="44" t="str">
        <f>IF(Table1358918[[#This Row],[Name]]&gt;"",Table1358918[[#This Row],[Name]],"")</f>
        <v/>
      </c>
      <c r="N145">
        <f>SUM(Table1358918[[#This Row],[BEE1]:[Column3]])-Table1358918[[#This Row],[Discard]]</f>
        <v>0</v>
      </c>
      <c r="O145" s="5">
        <f>RANK(Table1358918[[#This Row],[Total2]],Table1358918[Total2])</f>
        <v>10</v>
      </c>
    </row>
    <row r="146" spans="10:15">
      <c r="J146" s="3">
        <f>IF(COUNT(Table1358918[[#This Row],[BEE1]:[Column4]])&gt;1,MIN(Table1358918[[#This Row],[BEE1]:[Column2]]),0)</f>
        <v>0</v>
      </c>
      <c r="K146" s="17">
        <f>SUM(Table1358918[[#This Row],[BEE1]:[Column3]])-Table1358918[[#This Row],[Discard]]*0.9999</f>
        <v>0</v>
      </c>
      <c r="L146" s="2">
        <f>IF(Table1358918[[#This Row],[Total]]&lt;&gt;"",RANK(Table1358918[[#This Row],[Total]],Table1358918[Total]),"")</f>
        <v>10</v>
      </c>
      <c r="M146" s="44" t="str">
        <f>IF(Table1358918[[#This Row],[Name]]&gt;"",Table1358918[[#This Row],[Name]],"")</f>
        <v/>
      </c>
      <c r="N146">
        <f>SUM(Table1358918[[#This Row],[BEE1]:[Column3]])-Table1358918[[#This Row],[Discard]]</f>
        <v>0</v>
      </c>
      <c r="O146" s="5">
        <f>RANK(Table1358918[[#This Row],[Total2]],Table1358918[Total2])</f>
        <v>10</v>
      </c>
    </row>
    <row r="147" spans="10:15">
      <c r="J147" s="3">
        <f>IF(COUNT(Table1358918[[#This Row],[BEE1]:[Column4]])&gt;1,MIN(Table1358918[[#This Row],[BEE1]:[Column2]]),0)</f>
        <v>0</v>
      </c>
      <c r="K147" s="17">
        <f>SUM(Table1358918[[#This Row],[BEE1]:[Column3]])-Table1358918[[#This Row],[Discard]]*0.9999</f>
        <v>0</v>
      </c>
      <c r="L147" s="2">
        <f>IF(Table1358918[[#This Row],[Total]]&lt;&gt;"",RANK(Table1358918[[#This Row],[Total]],Table1358918[Total]),"")</f>
        <v>10</v>
      </c>
      <c r="M147" s="44" t="str">
        <f>IF(Table1358918[[#This Row],[Name]]&gt;"",Table1358918[[#This Row],[Name]],"")</f>
        <v/>
      </c>
      <c r="N147">
        <f>SUM(Table1358918[[#This Row],[BEE1]:[Column3]])-Table1358918[[#This Row],[Discard]]</f>
        <v>0</v>
      </c>
      <c r="O147" s="5">
        <f>RANK(Table1358918[[#This Row],[Total2]],Table1358918[Total2])</f>
        <v>10</v>
      </c>
    </row>
    <row r="148" spans="10:15">
      <c r="J148" s="3">
        <f>IF(COUNT(Table1358918[[#This Row],[BEE1]:[Column4]])&gt;1,MIN(Table1358918[[#This Row],[BEE1]:[Column2]]),0)</f>
        <v>0</v>
      </c>
      <c r="K148" s="17">
        <f>SUM(Table1358918[[#This Row],[BEE1]:[Column3]])-Table1358918[[#This Row],[Discard]]*0.9999</f>
        <v>0</v>
      </c>
      <c r="L148" s="2">
        <f>IF(Table1358918[[#This Row],[Total]]&lt;&gt;"",RANK(Table1358918[[#This Row],[Total]],Table1358918[Total]),"")</f>
        <v>10</v>
      </c>
      <c r="M148" s="44" t="str">
        <f>IF(Table1358918[[#This Row],[Name]]&gt;"",Table1358918[[#This Row],[Name]],"")</f>
        <v/>
      </c>
      <c r="N148">
        <f>SUM(Table1358918[[#This Row],[BEE1]:[Column3]])-Table1358918[[#This Row],[Discard]]</f>
        <v>0</v>
      </c>
      <c r="O148" s="5">
        <f>RANK(Table1358918[[#This Row],[Total2]],Table1358918[Total2])</f>
        <v>10</v>
      </c>
    </row>
    <row r="149" spans="10:15">
      <c r="J149" s="3">
        <f>IF(COUNT(Table1358918[[#This Row],[BEE1]:[Column4]])&gt;1,MIN(Table1358918[[#This Row],[BEE1]:[Column2]]),0)</f>
        <v>0</v>
      </c>
      <c r="K149" s="17">
        <f>SUM(Table1358918[[#This Row],[BEE1]:[Column3]])-Table1358918[[#This Row],[Discard]]*0.9999</f>
        <v>0</v>
      </c>
      <c r="L149" s="2">
        <f>IF(Table1358918[[#This Row],[Total]]&lt;&gt;"",RANK(Table1358918[[#This Row],[Total]],Table1358918[Total]),"")</f>
        <v>10</v>
      </c>
      <c r="M149" s="44" t="str">
        <f>IF(Table1358918[[#This Row],[Name]]&gt;"",Table1358918[[#This Row],[Name]],"")</f>
        <v/>
      </c>
      <c r="N149">
        <f>SUM(Table1358918[[#This Row],[BEE1]:[Column3]])-Table1358918[[#This Row],[Discard]]</f>
        <v>0</v>
      </c>
      <c r="O149" s="5">
        <f>RANK(Table1358918[[#This Row],[Total2]],Table1358918[Total2])</f>
        <v>10</v>
      </c>
    </row>
    <row r="150" spans="10:15">
      <c r="J150" s="3">
        <f>IF(COUNT(Table1358918[[#This Row],[BEE1]:[Column4]])&gt;1,MIN(Table1358918[[#This Row],[BEE1]:[Column2]]),0)</f>
        <v>0</v>
      </c>
      <c r="K150" s="17">
        <f>SUM(Table1358918[[#This Row],[BEE1]:[Column3]])-Table1358918[[#This Row],[Discard]]*0.9999</f>
        <v>0</v>
      </c>
      <c r="L150" s="2">
        <f>IF(Table1358918[[#This Row],[Total]]&lt;&gt;"",RANK(Table1358918[[#This Row],[Total]],Table1358918[Total]),"")</f>
        <v>10</v>
      </c>
      <c r="M150" s="44" t="str">
        <f>IF(Table1358918[[#This Row],[Name]]&gt;"",Table1358918[[#This Row],[Name]],"")</f>
        <v/>
      </c>
      <c r="N150">
        <f>SUM(Table1358918[[#This Row],[BEE1]:[Column3]])-Table1358918[[#This Row],[Discard]]</f>
        <v>0</v>
      </c>
      <c r="O150" s="5">
        <f>RANK(Table1358918[[#This Row],[Total2]],Table1358918[Total2])</f>
        <v>10</v>
      </c>
    </row>
    <row r="151" spans="10:15">
      <c r="J151" s="3">
        <f>IF(COUNT(Table1358918[[#This Row],[BEE1]:[Column4]])&gt;1,MIN(Table1358918[[#This Row],[BEE1]:[Column2]]),0)</f>
        <v>0</v>
      </c>
      <c r="K151" s="17">
        <f>SUM(Table1358918[[#This Row],[BEE1]:[Column3]])-Table1358918[[#This Row],[Discard]]*0.9999</f>
        <v>0</v>
      </c>
      <c r="L151" s="2">
        <f>IF(Table1358918[[#This Row],[Total]]&lt;&gt;"",RANK(Table1358918[[#This Row],[Total]],Table1358918[Total]),"")</f>
        <v>10</v>
      </c>
      <c r="M151" s="44" t="str">
        <f>IF(Table1358918[[#This Row],[Name]]&gt;"",Table1358918[[#This Row],[Name]],"")</f>
        <v/>
      </c>
      <c r="N151">
        <f>SUM(Table1358918[[#This Row],[BEE1]:[Column3]])-Table1358918[[#This Row],[Discard]]</f>
        <v>0</v>
      </c>
      <c r="O151" s="5">
        <f>RANK(Table1358918[[#This Row],[Total2]],Table1358918[Total2])</f>
        <v>10</v>
      </c>
    </row>
    <row r="152" spans="10:15">
      <c r="J152" s="3">
        <f>IF(COUNT(Table1358918[[#This Row],[BEE1]:[Column4]])&gt;1,MIN(Table1358918[[#This Row],[BEE1]:[Column2]]),0)</f>
        <v>0</v>
      </c>
      <c r="K152" s="17">
        <f>SUM(Table1358918[[#This Row],[BEE1]:[Column3]])-Table1358918[[#This Row],[Discard]]*0.9999</f>
        <v>0</v>
      </c>
      <c r="L152" s="2">
        <f>IF(Table1358918[[#This Row],[Total]]&lt;&gt;"",RANK(Table1358918[[#This Row],[Total]],Table1358918[Total]),"")</f>
        <v>10</v>
      </c>
      <c r="M152" s="44" t="str">
        <f>IF(Table1358918[[#This Row],[Name]]&gt;"",Table1358918[[#This Row],[Name]],"")</f>
        <v/>
      </c>
      <c r="N152">
        <f>SUM(Table1358918[[#This Row],[BEE1]:[Column3]])-Table1358918[[#This Row],[Discard]]</f>
        <v>0</v>
      </c>
      <c r="O152" s="5">
        <f>RANK(Table1358918[[#This Row],[Total2]],Table1358918[Total2])</f>
        <v>10</v>
      </c>
    </row>
    <row r="153" spans="10:15">
      <c r="J153" s="3">
        <f>IF(COUNT(Table1358918[[#This Row],[BEE1]:[Column4]])&gt;1,MIN(Table1358918[[#This Row],[BEE1]:[Column2]]),0)</f>
        <v>0</v>
      </c>
      <c r="K153" s="17">
        <f>SUM(Table1358918[[#This Row],[BEE1]:[Column3]])-Table1358918[[#This Row],[Discard]]*0.9999</f>
        <v>0</v>
      </c>
      <c r="L153" s="2">
        <f>IF(Table1358918[[#This Row],[Total]]&lt;&gt;"",RANK(Table1358918[[#This Row],[Total]],Table1358918[Total]),"")</f>
        <v>10</v>
      </c>
      <c r="M153" s="44" t="str">
        <f>IF(Table1358918[[#This Row],[Name]]&gt;"",Table1358918[[#This Row],[Name]],"")</f>
        <v/>
      </c>
      <c r="N153">
        <f>SUM(Table1358918[[#This Row],[BEE1]:[Column3]])-Table1358918[[#This Row],[Discard]]</f>
        <v>0</v>
      </c>
      <c r="O153" s="5">
        <f>RANK(Table1358918[[#This Row],[Total2]],Table1358918[Total2])</f>
        <v>10</v>
      </c>
    </row>
    <row r="154" spans="10:15">
      <c r="J154" s="3">
        <f>IF(COUNT(Table1358918[[#This Row],[BEE1]:[Column4]])&gt;1,MIN(Table1358918[[#This Row],[BEE1]:[Column2]]),0)</f>
        <v>0</v>
      </c>
      <c r="K154" s="17">
        <f>SUM(Table1358918[[#This Row],[BEE1]:[Column3]])-Table1358918[[#This Row],[Discard]]*0.9999</f>
        <v>0</v>
      </c>
      <c r="L154" s="2">
        <f>IF(Table1358918[[#This Row],[Total]]&lt;&gt;"",RANK(Table1358918[[#This Row],[Total]],Table1358918[Total]),"")</f>
        <v>10</v>
      </c>
      <c r="M154" s="44" t="str">
        <f>IF(Table1358918[[#This Row],[Name]]&gt;"",Table1358918[[#This Row],[Name]],"")</f>
        <v/>
      </c>
      <c r="N154">
        <f>SUM(Table1358918[[#This Row],[BEE1]:[Column3]])-Table1358918[[#This Row],[Discard]]</f>
        <v>0</v>
      </c>
      <c r="O154" s="5">
        <f>RANK(Table1358918[[#This Row],[Total2]],Table1358918[Total2])</f>
        <v>10</v>
      </c>
    </row>
    <row r="155" spans="10:15">
      <c r="J155" s="3">
        <f>IF(COUNT(Table1358918[[#This Row],[BEE1]:[Column4]])&gt;1,MIN(Table1358918[[#This Row],[BEE1]:[Column2]]),0)</f>
        <v>0</v>
      </c>
      <c r="K155" s="17">
        <f>SUM(Table1358918[[#This Row],[BEE1]:[Column3]])-Table1358918[[#This Row],[Discard]]*0.9999</f>
        <v>0</v>
      </c>
      <c r="L155" s="2">
        <f>IF(Table1358918[[#This Row],[Total]]&lt;&gt;"",RANK(Table1358918[[#This Row],[Total]],Table1358918[Total]),"")</f>
        <v>10</v>
      </c>
      <c r="M155" s="44" t="str">
        <f>IF(Table1358918[[#This Row],[Name]]&gt;"",Table1358918[[#This Row],[Name]],"")</f>
        <v/>
      </c>
      <c r="N155">
        <f>SUM(Table1358918[[#This Row],[BEE1]:[Column3]])-Table1358918[[#This Row],[Discard]]</f>
        <v>0</v>
      </c>
      <c r="O155" s="5">
        <f>RANK(Table1358918[[#This Row],[Total2]],Table1358918[Total2])</f>
        <v>10</v>
      </c>
    </row>
    <row r="156" spans="10:15">
      <c r="J156" s="3">
        <f>IF(COUNT(Table1358918[[#This Row],[BEE1]:[Column4]])&gt;1,MIN(Table1358918[[#This Row],[BEE1]:[Column2]]),0)</f>
        <v>0</v>
      </c>
      <c r="K156" s="17">
        <f>SUM(Table1358918[[#This Row],[BEE1]:[Column3]])-Table1358918[[#This Row],[Discard]]*0.9999</f>
        <v>0</v>
      </c>
      <c r="L156" s="2">
        <f>IF(Table1358918[[#This Row],[Total]]&lt;&gt;"",RANK(Table1358918[[#This Row],[Total]],Table1358918[Total]),"")</f>
        <v>10</v>
      </c>
      <c r="M156" s="44" t="str">
        <f>IF(Table1358918[[#This Row],[Name]]&gt;"",Table1358918[[#This Row],[Name]],"")</f>
        <v/>
      </c>
      <c r="N156">
        <f>SUM(Table1358918[[#This Row],[BEE1]:[Column3]])-Table1358918[[#This Row],[Discard]]</f>
        <v>0</v>
      </c>
      <c r="O156" s="5">
        <f>RANK(Table1358918[[#This Row],[Total2]],Table1358918[Total2])</f>
        <v>10</v>
      </c>
    </row>
    <row r="157" spans="10:15">
      <c r="J157" s="3">
        <f>IF(COUNT(Table1358918[[#This Row],[BEE1]:[Column4]])&gt;1,MIN(Table1358918[[#This Row],[BEE1]:[Column2]]),0)</f>
        <v>0</v>
      </c>
      <c r="K157" s="17">
        <f>SUM(Table1358918[[#This Row],[BEE1]:[Column3]])-Table1358918[[#This Row],[Discard]]*0.9999</f>
        <v>0</v>
      </c>
      <c r="L157" s="2">
        <f>IF(Table1358918[[#This Row],[Total]]&lt;&gt;"",RANK(Table1358918[[#This Row],[Total]],Table1358918[Total]),"")</f>
        <v>10</v>
      </c>
      <c r="M157" s="44" t="str">
        <f>IF(Table1358918[[#This Row],[Name]]&gt;"",Table1358918[[#This Row],[Name]],"")</f>
        <v/>
      </c>
      <c r="N157">
        <f>SUM(Table1358918[[#This Row],[BEE1]:[Column3]])-Table1358918[[#This Row],[Discard]]</f>
        <v>0</v>
      </c>
      <c r="O157" s="5">
        <f>RANK(Table1358918[[#This Row],[Total2]],Table1358918[Total2])</f>
        <v>10</v>
      </c>
    </row>
    <row r="158" spans="10:15">
      <c r="J158" s="3">
        <f>IF(COUNT(Table1358918[[#This Row],[BEE1]:[Column4]])&gt;1,MIN(Table1358918[[#This Row],[BEE1]:[Column2]]),0)</f>
        <v>0</v>
      </c>
      <c r="K158" s="17">
        <f>SUM(Table1358918[[#This Row],[BEE1]:[Column3]])-Table1358918[[#This Row],[Discard]]*0.9999</f>
        <v>0</v>
      </c>
      <c r="L158" s="2">
        <f>IF(Table1358918[[#This Row],[Total]]&lt;&gt;"",RANK(Table1358918[[#This Row],[Total]],Table1358918[Total]),"")</f>
        <v>10</v>
      </c>
      <c r="M158" s="44" t="str">
        <f>IF(Table1358918[[#This Row],[Name]]&gt;"",Table1358918[[#This Row],[Name]],"")</f>
        <v/>
      </c>
      <c r="N158">
        <f>SUM(Table1358918[[#This Row],[BEE1]:[Column3]])-Table1358918[[#This Row],[Discard]]</f>
        <v>0</v>
      </c>
      <c r="O158" s="5">
        <f>RANK(Table1358918[[#This Row],[Total2]],Table1358918[Total2])</f>
        <v>10</v>
      </c>
    </row>
    <row r="159" spans="10:15">
      <c r="J159" s="3">
        <f>IF(COUNT(Table1358918[[#This Row],[BEE1]:[Column4]])&gt;1,MIN(Table1358918[[#This Row],[BEE1]:[Column2]]),0)</f>
        <v>0</v>
      </c>
      <c r="K159" s="17">
        <f>SUM(Table1358918[[#This Row],[BEE1]:[Column3]])-Table1358918[[#This Row],[Discard]]*0.9999</f>
        <v>0</v>
      </c>
      <c r="L159" s="2">
        <f>IF(Table1358918[[#This Row],[Total]]&lt;&gt;"",RANK(Table1358918[[#This Row],[Total]],Table1358918[Total]),"")</f>
        <v>10</v>
      </c>
      <c r="M159" s="44" t="str">
        <f>IF(Table1358918[[#This Row],[Name]]&gt;"",Table1358918[[#This Row],[Name]],"")</f>
        <v/>
      </c>
      <c r="N159">
        <f>SUM(Table1358918[[#This Row],[BEE1]:[Column3]])-Table1358918[[#This Row],[Discard]]</f>
        <v>0</v>
      </c>
      <c r="O159" s="5">
        <f>RANK(Table1358918[[#This Row],[Total2]],Table1358918[Total2])</f>
        <v>10</v>
      </c>
    </row>
    <row r="160" spans="10:15">
      <c r="J160" s="3">
        <f>IF(COUNT(Table1358918[[#This Row],[BEE1]:[Column4]])&gt;1,MIN(Table1358918[[#This Row],[BEE1]:[Column2]]),0)</f>
        <v>0</v>
      </c>
      <c r="K160" s="17">
        <f>SUM(Table1358918[[#This Row],[BEE1]:[Column3]])-Table1358918[[#This Row],[Discard]]*0.9999</f>
        <v>0</v>
      </c>
      <c r="L160" s="2">
        <f>IF(Table1358918[[#This Row],[Total]]&lt;&gt;"",RANK(Table1358918[[#This Row],[Total]],Table1358918[Total]),"")</f>
        <v>10</v>
      </c>
      <c r="M160" s="44" t="str">
        <f>IF(Table1358918[[#This Row],[Name]]&gt;"",Table1358918[[#This Row],[Name]],"")</f>
        <v/>
      </c>
      <c r="N160">
        <f>SUM(Table1358918[[#This Row],[BEE1]:[Column3]])-Table1358918[[#This Row],[Discard]]</f>
        <v>0</v>
      </c>
      <c r="O160" s="5">
        <f>RANK(Table1358918[[#This Row],[Total2]],Table1358918[Total2])</f>
        <v>10</v>
      </c>
    </row>
    <row r="161" spans="10:15">
      <c r="J161" s="3">
        <f>IF(COUNT(Table1358918[[#This Row],[BEE1]:[Column4]])&gt;1,MIN(Table1358918[[#This Row],[BEE1]:[Column2]]),0)</f>
        <v>0</v>
      </c>
      <c r="K161" s="17">
        <f>SUM(Table1358918[[#This Row],[BEE1]:[Column3]])-Table1358918[[#This Row],[Discard]]*0.9999</f>
        <v>0</v>
      </c>
      <c r="L161" s="2">
        <f>IF(Table1358918[[#This Row],[Total]]&lt;&gt;"",RANK(Table1358918[[#This Row],[Total]],Table1358918[Total]),"")</f>
        <v>10</v>
      </c>
      <c r="M161" s="44" t="str">
        <f>IF(Table1358918[[#This Row],[Name]]&gt;"",Table1358918[[#This Row],[Name]],"")</f>
        <v/>
      </c>
      <c r="N161">
        <f>SUM(Table1358918[[#This Row],[BEE1]:[Column3]])-Table1358918[[#This Row],[Discard]]</f>
        <v>0</v>
      </c>
      <c r="O161" s="5">
        <f>RANK(Table1358918[[#This Row],[Total2]],Table1358918[Total2])</f>
        <v>10</v>
      </c>
    </row>
    <row r="162" spans="10:15">
      <c r="J162" s="3">
        <f>IF(COUNT(Table1358918[[#This Row],[BEE1]:[Column4]])&gt;1,MIN(Table1358918[[#This Row],[BEE1]:[Column2]]),0)</f>
        <v>0</v>
      </c>
      <c r="K162" s="17">
        <f>SUM(Table1358918[[#This Row],[BEE1]:[Column3]])-Table1358918[[#This Row],[Discard]]*0.9999</f>
        <v>0</v>
      </c>
      <c r="L162" s="2">
        <f>IF(Table1358918[[#This Row],[Total]]&lt;&gt;"",RANK(Table1358918[[#This Row],[Total]],Table1358918[Total]),"")</f>
        <v>10</v>
      </c>
      <c r="M162" s="44" t="str">
        <f>IF(Table1358918[[#This Row],[Name]]&gt;"",Table1358918[[#This Row],[Name]],"")</f>
        <v/>
      </c>
      <c r="N162">
        <f>SUM(Table1358918[[#This Row],[BEE1]:[Column3]])-Table1358918[[#This Row],[Discard]]</f>
        <v>0</v>
      </c>
      <c r="O162" s="5">
        <f>RANK(Table1358918[[#This Row],[Total2]],Table1358918[Total2])</f>
        <v>10</v>
      </c>
    </row>
    <row r="163" spans="10:15">
      <c r="J163" s="3">
        <f>IF(COUNT(Table1358918[[#This Row],[BEE1]:[Column4]])&gt;1,MIN(Table1358918[[#This Row],[BEE1]:[Column2]]),0)</f>
        <v>0</v>
      </c>
      <c r="K163" s="17">
        <f>SUM(Table1358918[[#This Row],[BEE1]:[Column3]])-Table1358918[[#This Row],[Discard]]*0.9999</f>
        <v>0</v>
      </c>
      <c r="L163" s="2">
        <f>IF(Table1358918[[#This Row],[Total]]&lt;&gt;"",RANK(Table1358918[[#This Row],[Total]],Table1358918[Total]),"")</f>
        <v>10</v>
      </c>
      <c r="M163" s="44" t="str">
        <f>IF(Table1358918[[#This Row],[Name]]&gt;"",Table1358918[[#This Row],[Name]],"")</f>
        <v/>
      </c>
      <c r="N163">
        <f>SUM(Table1358918[[#This Row],[BEE1]:[Column3]])-Table1358918[[#This Row],[Discard]]</f>
        <v>0</v>
      </c>
      <c r="O163" s="5">
        <f>RANK(Table1358918[[#This Row],[Total2]],Table1358918[Total2])</f>
        <v>10</v>
      </c>
    </row>
    <row r="164" spans="10:15">
      <c r="J164" s="3">
        <f>IF(COUNT(Table1358918[[#This Row],[BEE1]:[Column4]])&gt;1,MIN(Table1358918[[#This Row],[BEE1]:[Column2]]),0)</f>
        <v>0</v>
      </c>
      <c r="K164" s="17">
        <f>SUM(Table1358918[[#This Row],[BEE1]:[Column3]])-Table1358918[[#This Row],[Discard]]*0.9999</f>
        <v>0</v>
      </c>
      <c r="L164" s="2">
        <f>IF(Table1358918[[#This Row],[Total]]&lt;&gt;"",RANK(Table1358918[[#This Row],[Total]],Table1358918[Total]),"")</f>
        <v>10</v>
      </c>
      <c r="M164" s="44" t="str">
        <f>IF(Table1358918[[#This Row],[Name]]&gt;"",Table1358918[[#This Row],[Name]],"")</f>
        <v/>
      </c>
      <c r="N164">
        <f>SUM(Table1358918[[#This Row],[BEE1]:[Column3]])-Table1358918[[#This Row],[Discard]]</f>
        <v>0</v>
      </c>
      <c r="O164" s="5">
        <f>RANK(Table1358918[[#This Row],[Total2]],Table1358918[Total2])</f>
        <v>10</v>
      </c>
    </row>
    <row r="165" spans="10:15">
      <c r="J165" s="3">
        <f>IF(COUNT(Table1358918[[#This Row],[BEE1]:[Column4]])&gt;1,MIN(Table1358918[[#This Row],[BEE1]:[Column2]]),0)</f>
        <v>0</v>
      </c>
      <c r="K165" s="17">
        <f>SUM(Table1358918[[#This Row],[BEE1]:[Column3]])-Table1358918[[#This Row],[Discard]]*0.9999</f>
        <v>0</v>
      </c>
      <c r="L165" s="2">
        <f>IF(Table1358918[[#This Row],[Total]]&lt;&gt;"",RANK(Table1358918[[#This Row],[Total]],Table1358918[Total]),"")</f>
        <v>10</v>
      </c>
      <c r="M165" s="44" t="str">
        <f>IF(Table1358918[[#This Row],[Name]]&gt;"",Table1358918[[#This Row],[Name]],"")</f>
        <v/>
      </c>
      <c r="N165">
        <f>SUM(Table1358918[[#This Row],[BEE1]:[Column3]])-Table1358918[[#This Row],[Discard]]</f>
        <v>0</v>
      </c>
      <c r="O165" s="5">
        <f>RANK(Table1358918[[#This Row],[Total2]],Table1358918[Total2])</f>
        <v>10</v>
      </c>
    </row>
    <row r="166" spans="10:15">
      <c r="J166" s="3">
        <f>IF(COUNT(Table1358918[[#This Row],[BEE1]:[Column4]])&gt;1,MIN(Table1358918[[#This Row],[BEE1]:[Column2]]),0)</f>
        <v>0</v>
      </c>
      <c r="K166" s="17">
        <f>SUM(Table1358918[[#This Row],[BEE1]:[Column3]])-Table1358918[[#This Row],[Discard]]*0.9999</f>
        <v>0</v>
      </c>
      <c r="L166" s="2">
        <f>IF(Table1358918[[#This Row],[Total]]&lt;&gt;"",RANK(Table1358918[[#This Row],[Total]],Table1358918[Total]),"")</f>
        <v>10</v>
      </c>
      <c r="M166" s="44" t="str">
        <f>IF(Table1358918[[#This Row],[Name]]&gt;"",Table1358918[[#This Row],[Name]],"")</f>
        <v/>
      </c>
      <c r="N166">
        <f>SUM(Table1358918[[#This Row],[BEE1]:[Column3]])-Table1358918[[#This Row],[Discard]]</f>
        <v>0</v>
      </c>
      <c r="O166" s="5">
        <f>RANK(Table1358918[[#This Row],[Total2]],Table1358918[Total2])</f>
        <v>10</v>
      </c>
    </row>
    <row r="167" spans="10:15">
      <c r="J167" s="3">
        <f>IF(COUNT(Table1358918[[#This Row],[BEE1]:[Column4]])&gt;1,MIN(Table1358918[[#This Row],[BEE1]:[Column2]]),0)</f>
        <v>0</v>
      </c>
      <c r="K167" s="17">
        <f>SUM(Table1358918[[#This Row],[BEE1]:[Column3]])-Table1358918[[#This Row],[Discard]]*0.9999</f>
        <v>0</v>
      </c>
      <c r="L167" s="2">
        <f>IF(Table1358918[[#This Row],[Total]]&lt;&gt;"",RANK(Table1358918[[#This Row],[Total]],Table1358918[Total]),"")</f>
        <v>10</v>
      </c>
      <c r="M167" s="44" t="str">
        <f>IF(Table1358918[[#This Row],[Name]]&gt;"",Table1358918[[#This Row],[Name]],"")</f>
        <v/>
      </c>
      <c r="N167">
        <f>SUM(Table1358918[[#This Row],[BEE1]:[Column3]])-Table1358918[[#This Row],[Discard]]</f>
        <v>0</v>
      </c>
      <c r="O167" s="5">
        <f>RANK(Table1358918[[#This Row],[Total2]],Table1358918[Total2])</f>
        <v>10</v>
      </c>
    </row>
    <row r="168" spans="10:15">
      <c r="J168" s="3">
        <f>IF(COUNT(Table1358918[[#This Row],[BEE1]:[Column4]])&gt;1,MIN(Table1358918[[#This Row],[BEE1]:[Column2]]),0)</f>
        <v>0</v>
      </c>
      <c r="K168" s="17">
        <f>SUM(Table1358918[[#This Row],[BEE1]:[Column3]])-Table1358918[[#This Row],[Discard]]*0.9999</f>
        <v>0</v>
      </c>
      <c r="L168" s="2">
        <f>IF(Table1358918[[#This Row],[Total]]&lt;&gt;"",RANK(Table1358918[[#This Row],[Total]],Table1358918[Total]),"")</f>
        <v>10</v>
      </c>
      <c r="M168" s="44" t="str">
        <f>IF(Table1358918[[#This Row],[Name]]&gt;"",Table1358918[[#This Row],[Name]],"")</f>
        <v/>
      </c>
      <c r="N168">
        <f>SUM(Table1358918[[#This Row],[BEE1]:[Column3]])-Table1358918[[#This Row],[Discard]]</f>
        <v>0</v>
      </c>
      <c r="O168" s="5">
        <f>RANK(Table1358918[[#This Row],[Total2]],Table1358918[Total2])</f>
        <v>10</v>
      </c>
    </row>
    <row r="169" spans="10:15">
      <c r="J169" s="3">
        <f>IF(COUNT(Table1358918[[#This Row],[BEE1]:[Column4]])&gt;1,MIN(Table1358918[[#This Row],[BEE1]:[Column2]]),0)</f>
        <v>0</v>
      </c>
      <c r="K169" s="17">
        <f>SUM(Table1358918[[#This Row],[BEE1]:[Column3]])-Table1358918[[#This Row],[Discard]]*0.9999</f>
        <v>0</v>
      </c>
      <c r="L169" s="2">
        <f>IF(Table1358918[[#This Row],[Total]]&lt;&gt;"",RANK(Table1358918[[#This Row],[Total]],Table1358918[Total]),"")</f>
        <v>10</v>
      </c>
      <c r="M169" s="44" t="str">
        <f>IF(Table1358918[[#This Row],[Name]]&gt;"",Table1358918[[#This Row],[Name]],"")</f>
        <v/>
      </c>
      <c r="N169">
        <f>SUM(Table1358918[[#This Row],[BEE1]:[Column3]])-Table1358918[[#This Row],[Discard]]</f>
        <v>0</v>
      </c>
      <c r="O169" s="5">
        <f>RANK(Table1358918[[#This Row],[Total2]],Table1358918[Total2])</f>
        <v>10</v>
      </c>
    </row>
    <row r="170" spans="10:15">
      <c r="J170" s="3">
        <f>IF(COUNT(Table1358918[[#This Row],[BEE1]:[Column4]])&gt;1,MIN(Table1358918[[#This Row],[BEE1]:[Column2]]),0)</f>
        <v>0</v>
      </c>
      <c r="K170" s="17">
        <f>SUM(Table1358918[[#This Row],[BEE1]:[Column3]])-Table1358918[[#This Row],[Discard]]*0.9999</f>
        <v>0</v>
      </c>
      <c r="L170" s="2">
        <f>IF(Table1358918[[#This Row],[Total]]&lt;&gt;"",RANK(Table1358918[[#This Row],[Total]],Table1358918[Total]),"")</f>
        <v>10</v>
      </c>
      <c r="M170" s="44" t="str">
        <f>IF(Table1358918[[#This Row],[Name]]&gt;"",Table1358918[[#This Row],[Name]],"")</f>
        <v/>
      </c>
      <c r="N170">
        <f>SUM(Table1358918[[#This Row],[BEE1]:[Column3]])-Table1358918[[#This Row],[Discard]]</f>
        <v>0</v>
      </c>
      <c r="O170" s="5">
        <f>RANK(Table1358918[[#This Row],[Total2]],Table1358918[Total2])</f>
        <v>10</v>
      </c>
    </row>
    <row r="171" spans="10:15">
      <c r="J171" s="3">
        <f>IF(COUNT(Table1358918[[#This Row],[BEE1]:[Column4]])&gt;1,MIN(Table1358918[[#This Row],[BEE1]:[Column2]]),0)</f>
        <v>0</v>
      </c>
      <c r="K171" s="17">
        <f>SUM(Table1358918[[#This Row],[BEE1]:[Column3]])-Table1358918[[#This Row],[Discard]]*0.9999</f>
        <v>0</v>
      </c>
      <c r="L171" s="2">
        <f>IF(Table1358918[[#This Row],[Total]]&lt;&gt;"",RANK(Table1358918[[#This Row],[Total]],Table1358918[Total]),"")</f>
        <v>10</v>
      </c>
      <c r="M171" s="44" t="str">
        <f>IF(Table1358918[[#This Row],[Name]]&gt;"",Table1358918[[#This Row],[Name]],"")</f>
        <v/>
      </c>
      <c r="N171">
        <f>SUM(Table1358918[[#This Row],[BEE1]:[Column3]])-Table1358918[[#This Row],[Discard]]</f>
        <v>0</v>
      </c>
      <c r="O171" s="5">
        <f>RANK(Table1358918[[#This Row],[Total2]],Table1358918[Total2])</f>
        <v>10</v>
      </c>
    </row>
    <row r="172" spans="10:15">
      <c r="J172" s="3">
        <f>IF(COUNT(Table1358918[[#This Row],[BEE1]:[Column4]])&gt;1,MIN(Table1358918[[#This Row],[BEE1]:[Column2]]),0)</f>
        <v>0</v>
      </c>
      <c r="K172" s="17">
        <f>SUM(Table1358918[[#This Row],[BEE1]:[Column3]])-Table1358918[[#This Row],[Discard]]*0.9999</f>
        <v>0</v>
      </c>
      <c r="L172" s="2">
        <f>IF(Table1358918[[#This Row],[Total]]&lt;&gt;"",RANK(Table1358918[[#This Row],[Total]],Table1358918[Total]),"")</f>
        <v>10</v>
      </c>
      <c r="M172" s="44" t="str">
        <f>IF(Table1358918[[#This Row],[Name]]&gt;"",Table1358918[[#This Row],[Name]],"")</f>
        <v/>
      </c>
      <c r="N172">
        <f>SUM(Table1358918[[#This Row],[BEE1]:[Column3]])-Table1358918[[#This Row],[Discard]]</f>
        <v>0</v>
      </c>
      <c r="O172" s="5">
        <f>RANK(Table1358918[[#This Row],[Total2]],Table1358918[Total2])</f>
        <v>10</v>
      </c>
    </row>
    <row r="173" spans="10:15">
      <c r="J173" s="3">
        <f>IF(COUNT(Table1358918[[#This Row],[BEE1]:[Column4]])&gt;1,MIN(Table1358918[[#This Row],[BEE1]:[Column2]]),0)</f>
        <v>0</v>
      </c>
      <c r="K173" s="17">
        <f>SUM(Table1358918[[#This Row],[BEE1]:[Column3]])-Table1358918[[#This Row],[Discard]]*0.9999</f>
        <v>0</v>
      </c>
      <c r="L173" s="2">
        <f>IF(Table1358918[[#This Row],[Total]]&lt;&gt;"",RANK(Table1358918[[#This Row],[Total]],Table1358918[Total]),"")</f>
        <v>10</v>
      </c>
      <c r="M173" s="44" t="str">
        <f>IF(Table1358918[[#This Row],[Name]]&gt;"",Table1358918[[#This Row],[Name]],"")</f>
        <v/>
      </c>
      <c r="N173">
        <f>SUM(Table1358918[[#This Row],[BEE1]:[Column3]])-Table1358918[[#This Row],[Discard]]</f>
        <v>0</v>
      </c>
      <c r="O173" s="5">
        <f>RANK(Table1358918[[#This Row],[Total2]],Table1358918[Total2])</f>
        <v>10</v>
      </c>
    </row>
    <row r="174" spans="10:15">
      <c r="J174" s="3">
        <f>IF(COUNT(Table1358918[[#This Row],[BEE1]:[Column4]])&gt;1,MIN(Table1358918[[#This Row],[BEE1]:[Column2]]),0)</f>
        <v>0</v>
      </c>
      <c r="K174" s="17">
        <f>SUM(Table1358918[[#This Row],[BEE1]:[Column3]])-Table1358918[[#This Row],[Discard]]*0.9999</f>
        <v>0</v>
      </c>
      <c r="L174" s="2">
        <f>IF(Table1358918[[#This Row],[Total]]&lt;&gt;"",RANK(Table1358918[[#This Row],[Total]],Table1358918[Total]),"")</f>
        <v>10</v>
      </c>
      <c r="M174" s="44" t="str">
        <f>IF(Table1358918[[#This Row],[Name]]&gt;"",Table1358918[[#This Row],[Name]],"")</f>
        <v/>
      </c>
      <c r="N174">
        <f>SUM(Table1358918[[#This Row],[BEE1]:[Column3]])-Table1358918[[#This Row],[Discard]]</f>
        <v>0</v>
      </c>
      <c r="O174" s="5">
        <f>RANK(Table1358918[[#This Row],[Total2]],Table1358918[Total2])</f>
        <v>10</v>
      </c>
    </row>
    <row r="175" spans="10:15">
      <c r="J175" s="3">
        <f>IF(COUNT(Table1358918[[#This Row],[BEE1]:[Column4]])&gt;1,MIN(Table1358918[[#This Row],[BEE1]:[Column2]]),0)</f>
        <v>0</v>
      </c>
      <c r="K175" s="17">
        <f>SUM(Table1358918[[#This Row],[BEE1]:[Column3]])-Table1358918[[#This Row],[Discard]]*0.9999</f>
        <v>0</v>
      </c>
      <c r="L175" s="2">
        <f>IF(Table1358918[[#This Row],[Total]]&lt;&gt;"",RANK(Table1358918[[#This Row],[Total]],Table1358918[Total]),"")</f>
        <v>10</v>
      </c>
      <c r="M175" s="44" t="str">
        <f>IF(Table1358918[[#This Row],[Name]]&gt;"",Table1358918[[#This Row],[Name]],"")</f>
        <v/>
      </c>
      <c r="N175">
        <f>SUM(Table1358918[[#This Row],[BEE1]:[Column3]])-Table1358918[[#This Row],[Discard]]</f>
        <v>0</v>
      </c>
      <c r="O175" s="5">
        <f>RANK(Table1358918[[#This Row],[Total2]],Table1358918[Total2])</f>
        <v>10</v>
      </c>
    </row>
    <row r="176" spans="10:15">
      <c r="J176" s="3">
        <f>IF(COUNT(Table1358918[[#This Row],[BEE1]:[Column4]])&gt;1,MIN(Table1358918[[#This Row],[BEE1]:[Column2]]),0)</f>
        <v>0</v>
      </c>
      <c r="K176" s="17">
        <f>SUM(Table1358918[[#This Row],[BEE1]:[Column3]])-Table1358918[[#This Row],[Discard]]*0.9999</f>
        <v>0</v>
      </c>
      <c r="L176" s="2">
        <f>IF(Table1358918[[#This Row],[Total]]&lt;&gt;"",RANK(Table1358918[[#This Row],[Total]],Table1358918[Total]),"")</f>
        <v>10</v>
      </c>
      <c r="M176" s="44" t="str">
        <f>IF(Table1358918[[#This Row],[Name]]&gt;"",Table1358918[[#This Row],[Name]],"")</f>
        <v/>
      </c>
      <c r="N176">
        <f>SUM(Table1358918[[#This Row],[BEE1]:[Column3]])-Table1358918[[#This Row],[Discard]]</f>
        <v>0</v>
      </c>
      <c r="O176" s="5">
        <f>RANK(Table1358918[[#This Row],[Total2]],Table1358918[Total2])</f>
        <v>10</v>
      </c>
    </row>
    <row r="177" spans="10:15">
      <c r="J177" s="3">
        <f>IF(COUNT(Table1358918[[#This Row],[BEE1]:[Column4]])&gt;1,MIN(Table1358918[[#This Row],[BEE1]:[Column2]]),0)</f>
        <v>0</v>
      </c>
      <c r="K177" s="17">
        <f>SUM(Table1358918[[#This Row],[BEE1]:[Column3]])-Table1358918[[#This Row],[Discard]]*0.9999</f>
        <v>0</v>
      </c>
      <c r="L177" s="2">
        <f>IF(Table1358918[[#This Row],[Total]]&lt;&gt;"",RANK(Table1358918[[#This Row],[Total]],Table1358918[Total]),"")</f>
        <v>10</v>
      </c>
      <c r="M177" s="44" t="str">
        <f>IF(Table1358918[[#This Row],[Name]]&gt;"",Table1358918[[#This Row],[Name]],"")</f>
        <v/>
      </c>
      <c r="N177">
        <f>SUM(Table1358918[[#This Row],[BEE1]:[Column3]])-Table1358918[[#This Row],[Discard]]</f>
        <v>0</v>
      </c>
      <c r="O177" s="5">
        <f>RANK(Table1358918[[#This Row],[Total2]],Table1358918[Total2])</f>
        <v>10</v>
      </c>
    </row>
    <row r="178" spans="10:15">
      <c r="J178" s="3">
        <f>IF(COUNT(Table1358918[[#This Row],[BEE1]:[Column4]])&gt;1,MIN(Table1358918[[#This Row],[BEE1]:[Column2]]),0)</f>
        <v>0</v>
      </c>
      <c r="K178" s="17">
        <f>SUM(Table1358918[[#This Row],[BEE1]:[Column3]])-Table1358918[[#This Row],[Discard]]*0.9999</f>
        <v>0</v>
      </c>
      <c r="L178" s="2">
        <f>IF(Table1358918[[#This Row],[Total]]&lt;&gt;"",RANK(Table1358918[[#This Row],[Total]],Table1358918[Total]),"")</f>
        <v>10</v>
      </c>
      <c r="M178" s="44" t="str">
        <f>IF(Table1358918[[#This Row],[Name]]&gt;"",Table1358918[[#This Row],[Name]],"")</f>
        <v/>
      </c>
      <c r="N178">
        <f>SUM(Table1358918[[#This Row],[BEE1]:[Column3]])-Table1358918[[#This Row],[Discard]]</f>
        <v>0</v>
      </c>
      <c r="O178" s="5">
        <f>RANK(Table1358918[[#This Row],[Total2]],Table1358918[Total2])</f>
        <v>10</v>
      </c>
    </row>
    <row r="179" spans="10:15">
      <c r="J179" s="3">
        <f>IF(COUNT(Table1358918[[#This Row],[BEE1]:[Column4]])&gt;1,MIN(Table1358918[[#This Row],[BEE1]:[Column2]]),0)</f>
        <v>0</v>
      </c>
      <c r="K179" s="17">
        <f>SUM(Table1358918[[#This Row],[BEE1]:[Column3]])-Table1358918[[#This Row],[Discard]]*0.9999</f>
        <v>0</v>
      </c>
      <c r="L179" s="2">
        <f>IF(Table1358918[[#This Row],[Total]]&lt;&gt;"",RANK(Table1358918[[#This Row],[Total]],Table1358918[Total]),"")</f>
        <v>10</v>
      </c>
      <c r="M179" s="44" t="str">
        <f>IF(Table1358918[[#This Row],[Name]]&gt;"",Table1358918[[#This Row],[Name]],"")</f>
        <v/>
      </c>
      <c r="N179">
        <f>SUM(Table1358918[[#This Row],[BEE1]:[Column3]])-Table1358918[[#This Row],[Discard]]</f>
        <v>0</v>
      </c>
      <c r="O179" s="5">
        <f>RANK(Table1358918[[#This Row],[Total2]],Table1358918[Total2])</f>
        <v>10</v>
      </c>
    </row>
    <row r="180" spans="10:15">
      <c r="J180" s="3">
        <f>IF(COUNT(Table1358918[[#This Row],[BEE1]:[Column4]])&gt;1,MIN(Table1358918[[#This Row],[BEE1]:[Column2]]),0)</f>
        <v>0</v>
      </c>
      <c r="K180" s="17">
        <f>SUM(Table1358918[[#This Row],[BEE1]:[Column3]])-Table1358918[[#This Row],[Discard]]*0.9999</f>
        <v>0</v>
      </c>
      <c r="L180" s="2">
        <f>IF(Table1358918[[#This Row],[Total]]&lt;&gt;"",RANK(Table1358918[[#This Row],[Total]],Table1358918[Total]),"")</f>
        <v>10</v>
      </c>
      <c r="M180" s="44" t="str">
        <f>IF(Table1358918[[#This Row],[Name]]&gt;"",Table1358918[[#This Row],[Name]],"")</f>
        <v/>
      </c>
      <c r="N180">
        <f>SUM(Table1358918[[#This Row],[BEE1]:[Column3]])-Table1358918[[#This Row],[Discard]]</f>
        <v>0</v>
      </c>
      <c r="O180" s="5">
        <f>RANK(Table1358918[[#This Row],[Total2]],Table1358918[Total2])</f>
        <v>10</v>
      </c>
    </row>
    <row r="181" spans="10:15">
      <c r="J181" s="3">
        <f>IF(COUNT(Table1358918[[#This Row],[BEE1]:[Column4]])&gt;1,MIN(Table1358918[[#This Row],[BEE1]:[Column2]]),0)</f>
        <v>0</v>
      </c>
      <c r="K181" s="17">
        <f>SUM(Table1358918[[#This Row],[BEE1]:[Column3]])-Table1358918[[#This Row],[Discard]]*0.9999</f>
        <v>0</v>
      </c>
      <c r="L181" s="2">
        <f>IF(Table1358918[[#This Row],[Total]]&lt;&gt;"",RANK(Table1358918[[#This Row],[Total]],Table1358918[Total]),"")</f>
        <v>10</v>
      </c>
      <c r="M181" s="44" t="str">
        <f>IF(Table1358918[[#This Row],[Name]]&gt;"",Table1358918[[#This Row],[Name]],"")</f>
        <v/>
      </c>
      <c r="N181">
        <f>SUM(Table1358918[[#This Row],[BEE1]:[Column3]])-Table1358918[[#This Row],[Discard]]</f>
        <v>0</v>
      </c>
      <c r="O181" s="5">
        <f>RANK(Table1358918[[#This Row],[Total2]],Table1358918[Total2])</f>
        <v>10</v>
      </c>
    </row>
    <row r="182" spans="10:15">
      <c r="J182" s="3">
        <f>IF(COUNT(Table1358918[[#This Row],[BEE1]:[Column4]])&gt;1,MIN(Table1358918[[#This Row],[BEE1]:[Column2]]),0)</f>
        <v>0</v>
      </c>
      <c r="K182" s="17">
        <f>SUM(Table1358918[[#This Row],[BEE1]:[Column3]])-Table1358918[[#This Row],[Discard]]*0.9999</f>
        <v>0</v>
      </c>
      <c r="L182" s="2">
        <f>IF(Table1358918[[#This Row],[Total]]&lt;&gt;"",RANK(Table1358918[[#This Row],[Total]],Table1358918[Total]),"")</f>
        <v>10</v>
      </c>
      <c r="M182" s="44" t="str">
        <f>IF(Table1358918[[#This Row],[Name]]&gt;"",Table1358918[[#This Row],[Name]],"")</f>
        <v/>
      </c>
      <c r="N182">
        <f>SUM(Table1358918[[#This Row],[BEE1]:[Column3]])-Table1358918[[#This Row],[Discard]]</f>
        <v>0</v>
      </c>
      <c r="O182" s="5">
        <f>RANK(Table1358918[[#This Row],[Total2]],Table1358918[Total2])</f>
        <v>10</v>
      </c>
    </row>
    <row r="183" spans="10:15">
      <c r="J183" s="3">
        <f>IF(COUNT(Table1358918[[#This Row],[BEE1]:[Column4]])&gt;1,MIN(Table1358918[[#This Row],[BEE1]:[Column2]]),0)</f>
        <v>0</v>
      </c>
      <c r="K183" s="17">
        <f>SUM(Table1358918[[#This Row],[BEE1]:[Column3]])-Table1358918[[#This Row],[Discard]]*0.9999</f>
        <v>0</v>
      </c>
      <c r="L183" s="2">
        <f>IF(Table1358918[[#This Row],[Total]]&lt;&gt;"",RANK(Table1358918[[#This Row],[Total]],Table1358918[Total]),"")</f>
        <v>10</v>
      </c>
      <c r="M183" s="44" t="str">
        <f>IF(Table1358918[[#This Row],[Name]]&gt;"",Table1358918[[#This Row],[Name]],"")</f>
        <v/>
      </c>
      <c r="N183">
        <f>SUM(Table1358918[[#This Row],[BEE1]:[Column3]])-Table1358918[[#This Row],[Discard]]</f>
        <v>0</v>
      </c>
      <c r="O183" s="5">
        <f>RANK(Table1358918[[#This Row],[Total2]],Table1358918[Total2])</f>
        <v>10</v>
      </c>
    </row>
    <row r="184" spans="10:15">
      <c r="J184" s="3">
        <f>IF(COUNT(Table1358918[[#This Row],[BEE1]:[Column4]])&gt;1,MIN(Table1358918[[#This Row],[BEE1]:[Column2]]),0)</f>
        <v>0</v>
      </c>
      <c r="K184" s="17">
        <f>SUM(Table1358918[[#This Row],[BEE1]:[Column3]])-Table1358918[[#This Row],[Discard]]*0.9999</f>
        <v>0</v>
      </c>
      <c r="L184" s="2">
        <f>IF(Table1358918[[#This Row],[Total]]&lt;&gt;"",RANK(Table1358918[[#This Row],[Total]],Table1358918[Total]),"")</f>
        <v>10</v>
      </c>
      <c r="M184" s="44" t="str">
        <f>IF(Table1358918[[#This Row],[Name]]&gt;"",Table1358918[[#This Row],[Name]],"")</f>
        <v/>
      </c>
      <c r="N184">
        <f>SUM(Table1358918[[#This Row],[BEE1]:[Column3]])-Table1358918[[#This Row],[Discard]]</f>
        <v>0</v>
      </c>
      <c r="O184" s="5">
        <f>RANK(Table1358918[[#This Row],[Total2]],Table1358918[Total2])</f>
        <v>10</v>
      </c>
    </row>
    <row r="185" spans="10:15">
      <c r="J185" s="3">
        <f>IF(COUNT(Table1358918[[#This Row],[BEE1]:[Column4]])&gt;1,MIN(Table1358918[[#This Row],[BEE1]:[Column2]]),0)</f>
        <v>0</v>
      </c>
      <c r="K185" s="17">
        <f>SUM(Table1358918[[#This Row],[BEE1]:[Column3]])-Table1358918[[#This Row],[Discard]]*0.9999</f>
        <v>0</v>
      </c>
      <c r="L185" s="2">
        <f>IF(Table1358918[[#This Row],[Total]]&lt;&gt;"",RANK(Table1358918[[#This Row],[Total]],Table1358918[Total]),"")</f>
        <v>10</v>
      </c>
      <c r="M185" s="44" t="str">
        <f>IF(Table1358918[[#This Row],[Name]]&gt;"",Table1358918[[#This Row],[Name]],"")</f>
        <v/>
      </c>
      <c r="N185">
        <f>SUM(Table1358918[[#This Row],[BEE1]:[Column3]])-Table1358918[[#This Row],[Discard]]</f>
        <v>0</v>
      </c>
      <c r="O185" s="5">
        <f>RANK(Table1358918[[#This Row],[Total2]],Table1358918[Total2])</f>
        <v>10</v>
      </c>
    </row>
    <row r="186" spans="10:15">
      <c r="J186" s="3">
        <f>IF(COUNT(Table1358918[[#This Row],[BEE1]:[Column4]])&gt;1,MIN(Table1358918[[#This Row],[BEE1]:[Column2]]),0)</f>
        <v>0</v>
      </c>
      <c r="K186" s="17">
        <f>SUM(Table1358918[[#This Row],[BEE1]:[Column3]])-Table1358918[[#This Row],[Discard]]*0.9999</f>
        <v>0</v>
      </c>
      <c r="L186" s="2">
        <f>IF(Table1358918[[#This Row],[Total]]&lt;&gt;"",RANK(Table1358918[[#This Row],[Total]],Table1358918[Total]),"")</f>
        <v>10</v>
      </c>
      <c r="M186" s="44" t="str">
        <f>IF(Table1358918[[#This Row],[Name]]&gt;"",Table1358918[[#This Row],[Name]],"")</f>
        <v/>
      </c>
      <c r="N186">
        <f>SUM(Table1358918[[#This Row],[BEE1]:[Column3]])-Table1358918[[#This Row],[Discard]]</f>
        <v>0</v>
      </c>
      <c r="O186" s="5">
        <f>RANK(Table1358918[[#This Row],[Total2]],Table1358918[Total2])</f>
        <v>10</v>
      </c>
    </row>
    <row r="187" spans="10:15">
      <c r="J187" s="3">
        <f>IF(COUNT(Table1358918[[#This Row],[BEE1]:[Column4]])&gt;1,MIN(Table1358918[[#This Row],[BEE1]:[Column2]]),0)</f>
        <v>0</v>
      </c>
      <c r="K187" s="17">
        <f>SUM(Table1358918[[#This Row],[BEE1]:[Column3]])-Table1358918[[#This Row],[Discard]]*0.9999</f>
        <v>0</v>
      </c>
      <c r="L187" s="2">
        <f>IF(Table1358918[[#This Row],[Total]]&lt;&gt;"",RANK(Table1358918[[#This Row],[Total]],Table1358918[Total]),"")</f>
        <v>10</v>
      </c>
      <c r="M187" s="44" t="str">
        <f>IF(Table1358918[[#This Row],[Name]]&gt;"",Table1358918[[#This Row],[Name]],"")</f>
        <v/>
      </c>
      <c r="N187">
        <f>SUM(Table1358918[[#This Row],[BEE1]:[Column3]])-Table1358918[[#This Row],[Discard]]</f>
        <v>0</v>
      </c>
      <c r="O187" s="5">
        <f>RANK(Table1358918[[#This Row],[Total2]],Table1358918[Total2])</f>
        <v>10</v>
      </c>
    </row>
    <row r="188" spans="10:15">
      <c r="J188" s="3">
        <f>IF(COUNT(Table1358918[[#This Row],[BEE1]:[Column4]])&gt;1,MIN(Table1358918[[#This Row],[BEE1]:[Column2]]),0)</f>
        <v>0</v>
      </c>
      <c r="K188" s="17">
        <f>SUM(Table1358918[[#This Row],[BEE1]:[Column3]])-Table1358918[[#This Row],[Discard]]*0.9999</f>
        <v>0</v>
      </c>
      <c r="L188" s="2">
        <f>IF(Table1358918[[#This Row],[Total]]&lt;&gt;"",RANK(Table1358918[[#This Row],[Total]],Table1358918[Total]),"")</f>
        <v>10</v>
      </c>
      <c r="M188" s="44" t="str">
        <f>IF(Table1358918[[#This Row],[Name]]&gt;"",Table1358918[[#This Row],[Name]],"")</f>
        <v/>
      </c>
      <c r="N188">
        <f>SUM(Table1358918[[#This Row],[BEE1]:[Column3]])-Table1358918[[#This Row],[Discard]]</f>
        <v>0</v>
      </c>
      <c r="O188" s="5">
        <f>RANK(Table1358918[[#This Row],[Total2]],Table1358918[Total2])</f>
        <v>10</v>
      </c>
    </row>
    <row r="189" spans="10:15">
      <c r="J189" s="3">
        <f>IF(COUNT(Table1358918[[#This Row],[BEE1]:[Column4]])&gt;1,MIN(Table1358918[[#This Row],[BEE1]:[Column2]]),0)</f>
        <v>0</v>
      </c>
      <c r="K189" s="17">
        <f>SUM(Table1358918[[#This Row],[BEE1]:[Column3]])-Table1358918[[#This Row],[Discard]]*0.9999</f>
        <v>0</v>
      </c>
      <c r="L189" s="2">
        <f>IF(Table1358918[[#This Row],[Total]]&lt;&gt;"",RANK(Table1358918[[#This Row],[Total]],Table1358918[Total]),"")</f>
        <v>10</v>
      </c>
      <c r="M189" s="44" t="str">
        <f>IF(Table1358918[[#This Row],[Name]]&gt;"",Table1358918[[#This Row],[Name]],"")</f>
        <v/>
      </c>
      <c r="N189">
        <f>SUM(Table1358918[[#This Row],[BEE1]:[Column3]])-Table1358918[[#This Row],[Discard]]</f>
        <v>0</v>
      </c>
      <c r="O189" s="5">
        <f>RANK(Table1358918[[#This Row],[Total2]],Table1358918[Total2])</f>
        <v>10</v>
      </c>
    </row>
    <row r="190" spans="10:15">
      <c r="J190" s="3">
        <f>IF(COUNT(Table1358918[[#This Row],[BEE1]:[Column4]])&gt;1,MIN(Table1358918[[#This Row],[BEE1]:[Column2]]),0)</f>
        <v>0</v>
      </c>
      <c r="K190" s="17">
        <f>SUM(Table1358918[[#This Row],[BEE1]:[Column3]])-Table1358918[[#This Row],[Discard]]*0.9999</f>
        <v>0</v>
      </c>
      <c r="L190" s="2">
        <f>IF(Table1358918[[#This Row],[Total]]&lt;&gt;"",RANK(Table1358918[[#This Row],[Total]],Table1358918[Total]),"")</f>
        <v>10</v>
      </c>
      <c r="M190" s="44" t="str">
        <f>IF(Table1358918[[#This Row],[Name]]&gt;"",Table1358918[[#This Row],[Name]],"")</f>
        <v/>
      </c>
      <c r="N190">
        <f>SUM(Table1358918[[#This Row],[BEE1]:[Column3]])-Table1358918[[#This Row],[Discard]]</f>
        <v>0</v>
      </c>
      <c r="O190" s="5">
        <f>RANK(Table1358918[[#This Row],[Total2]],Table1358918[Total2])</f>
        <v>10</v>
      </c>
    </row>
    <row r="191" spans="10:15">
      <c r="J191" s="3">
        <f>IF(COUNT(Table1358918[[#This Row],[BEE1]:[Column4]])&gt;1,MIN(Table1358918[[#This Row],[BEE1]:[Column2]]),0)</f>
        <v>0</v>
      </c>
      <c r="K191" s="17">
        <f>SUM(Table1358918[[#This Row],[BEE1]:[Column3]])-Table1358918[[#This Row],[Discard]]*0.9999</f>
        <v>0</v>
      </c>
      <c r="L191" s="2">
        <f>IF(Table1358918[[#This Row],[Total]]&lt;&gt;"",RANK(Table1358918[[#This Row],[Total]],Table1358918[Total]),"")</f>
        <v>10</v>
      </c>
      <c r="M191" s="44" t="str">
        <f>IF(Table1358918[[#This Row],[Name]]&gt;"",Table1358918[[#This Row],[Name]],"")</f>
        <v/>
      </c>
      <c r="N191">
        <f>SUM(Table1358918[[#This Row],[BEE1]:[Column3]])-Table1358918[[#This Row],[Discard]]</f>
        <v>0</v>
      </c>
      <c r="O191" s="5">
        <f>RANK(Table1358918[[#This Row],[Total2]],Table1358918[Total2])</f>
        <v>10</v>
      </c>
    </row>
    <row r="192" spans="10:15">
      <c r="J192" s="3">
        <f>IF(COUNT(Table1358918[[#This Row],[BEE1]:[Column4]])&gt;1,MIN(Table1358918[[#This Row],[BEE1]:[Column2]]),0)</f>
        <v>0</v>
      </c>
      <c r="K192" s="17">
        <f>SUM(Table1358918[[#This Row],[BEE1]:[Column3]])-Table1358918[[#This Row],[Discard]]*0.9999</f>
        <v>0</v>
      </c>
      <c r="L192" s="2">
        <f>IF(Table1358918[[#This Row],[Total]]&lt;&gt;"",RANK(Table1358918[[#This Row],[Total]],Table1358918[Total]),"")</f>
        <v>10</v>
      </c>
      <c r="M192" s="44" t="str">
        <f>IF(Table1358918[[#This Row],[Name]]&gt;"",Table1358918[[#This Row],[Name]],"")</f>
        <v/>
      </c>
      <c r="N192">
        <f>SUM(Table1358918[[#This Row],[BEE1]:[Column3]])-Table1358918[[#This Row],[Discard]]</f>
        <v>0</v>
      </c>
      <c r="O192" s="5">
        <f>RANK(Table1358918[[#This Row],[Total2]],Table1358918[Total2])</f>
        <v>10</v>
      </c>
    </row>
    <row r="193" spans="10:15">
      <c r="J193" s="3">
        <f>IF(COUNT(Table1358918[[#This Row],[BEE1]:[Column4]])&gt;1,MIN(Table1358918[[#This Row],[BEE1]:[Column2]]),0)</f>
        <v>0</v>
      </c>
      <c r="K193" s="17">
        <f>SUM(Table1358918[[#This Row],[BEE1]:[Column3]])-Table1358918[[#This Row],[Discard]]*0.9999</f>
        <v>0</v>
      </c>
      <c r="L193" s="2">
        <f>IF(Table1358918[[#This Row],[Total]]&lt;&gt;"",RANK(Table1358918[[#This Row],[Total]],Table1358918[Total]),"")</f>
        <v>10</v>
      </c>
      <c r="M193" s="44" t="str">
        <f>IF(Table1358918[[#This Row],[Name]]&gt;"",Table1358918[[#This Row],[Name]],"")</f>
        <v/>
      </c>
      <c r="N193">
        <f>SUM(Table1358918[[#This Row],[BEE1]:[Column3]])-Table1358918[[#This Row],[Discard]]</f>
        <v>0</v>
      </c>
      <c r="O193" s="5">
        <f>RANK(Table1358918[[#This Row],[Total2]],Table1358918[Total2])</f>
        <v>10</v>
      </c>
    </row>
    <row r="194" spans="10:15">
      <c r="J194" s="3">
        <f>IF(COUNT(Table1358918[[#This Row],[BEE1]:[Column4]])&gt;1,MIN(Table1358918[[#This Row],[BEE1]:[Column2]]),0)</f>
        <v>0</v>
      </c>
      <c r="K194" s="17">
        <f>SUM(Table1358918[[#This Row],[BEE1]:[Column3]])-Table1358918[[#This Row],[Discard]]*0.9999</f>
        <v>0</v>
      </c>
      <c r="L194" s="2">
        <f>IF(Table1358918[[#This Row],[Total]]&lt;&gt;"",RANK(Table1358918[[#This Row],[Total]],Table1358918[Total]),"")</f>
        <v>10</v>
      </c>
      <c r="M194" s="44" t="str">
        <f>IF(Table1358918[[#This Row],[Name]]&gt;"",Table1358918[[#This Row],[Name]],"")</f>
        <v/>
      </c>
      <c r="N194">
        <f>SUM(Table1358918[[#This Row],[BEE1]:[Column3]])-Table1358918[[#This Row],[Discard]]</f>
        <v>0</v>
      </c>
      <c r="O194" s="5">
        <f>RANK(Table1358918[[#This Row],[Total2]],Table1358918[Total2])</f>
        <v>10</v>
      </c>
    </row>
    <row r="195" spans="10:15">
      <c r="J195" s="3">
        <f>IF(COUNT(Table1358918[[#This Row],[BEE1]:[Column4]])&gt;1,MIN(Table1358918[[#This Row],[BEE1]:[Column2]]),0)</f>
        <v>0</v>
      </c>
      <c r="K195" s="17">
        <f>SUM(Table1358918[[#This Row],[BEE1]:[Column3]])-Table1358918[[#This Row],[Discard]]*0.9999</f>
        <v>0</v>
      </c>
      <c r="L195" s="2">
        <f>IF(Table1358918[[#This Row],[Total]]&lt;&gt;"",RANK(Table1358918[[#This Row],[Total]],Table1358918[Total]),"")</f>
        <v>10</v>
      </c>
      <c r="M195" s="44" t="str">
        <f>IF(Table1358918[[#This Row],[Name]]&gt;"",Table1358918[[#This Row],[Name]],"")</f>
        <v/>
      </c>
      <c r="N195">
        <f>SUM(Table1358918[[#This Row],[BEE1]:[Column3]])-Table1358918[[#This Row],[Discard]]</f>
        <v>0</v>
      </c>
      <c r="O195" s="5">
        <f>RANK(Table1358918[[#This Row],[Total2]],Table1358918[Total2])</f>
        <v>10</v>
      </c>
    </row>
    <row r="196" spans="10:15">
      <c r="J196" s="3">
        <f>IF(COUNT(Table1358918[[#This Row],[BEE1]:[Column4]])&gt;1,MIN(Table1358918[[#This Row],[BEE1]:[Column2]]),0)</f>
        <v>0</v>
      </c>
      <c r="K196" s="17">
        <f>SUM(Table1358918[[#This Row],[BEE1]:[Column3]])-Table1358918[[#This Row],[Discard]]*0.9999</f>
        <v>0</v>
      </c>
      <c r="L196" s="2">
        <f>IF(Table1358918[[#This Row],[Total]]&lt;&gt;"",RANK(Table1358918[[#This Row],[Total]],Table1358918[Total]),"")</f>
        <v>10</v>
      </c>
      <c r="M196" s="44" t="str">
        <f>IF(Table1358918[[#This Row],[Name]]&gt;"",Table1358918[[#This Row],[Name]],"")</f>
        <v/>
      </c>
      <c r="N196">
        <f>SUM(Table1358918[[#This Row],[BEE1]:[Column3]])-Table1358918[[#This Row],[Discard]]</f>
        <v>0</v>
      </c>
      <c r="O196" s="5">
        <f>RANK(Table1358918[[#This Row],[Total2]],Table1358918[Total2])</f>
        <v>10</v>
      </c>
    </row>
    <row r="197" spans="10:15">
      <c r="J197" s="3">
        <f>IF(COUNT(Table1358918[[#This Row],[BEE1]:[Column4]])&gt;1,MIN(Table1358918[[#This Row],[BEE1]:[Column2]]),0)</f>
        <v>0</v>
      </c>
      <c r="K197" s="17">
        <f>SUM(Table1358918[[#This Row],[BEE1]:[Column3]])-Table1358918[[#This Row],[Discard]]*0.9999</f>
        <v>0</v>
      </c>
      <c r="L197" s="2">
        <f>IF(Table1358918[[#This Row],[Total]]&lt;&gt;"",RANK(Table1358918[[#This Row],[Total]],Table1358918[Total]),"")</f>
        <v>10</v>
      </c>
      <c r="M197" s="44" t="str">
        <f>IF(Table1358918[[#This Row],[Name]]&gt;"",Table1358918[[#This Row],[Name]],"")</f>
        <v/>
      </c>
      <c r="N197">
        <f>SUM(Table1358918[[#This Row],[BEE1]:[Column3]])-Table1358918[[#This Row],[Discard]]</f>
        <v>0</v>
      </c>
      <c r="O197" s="5">
        <f>RANK(Table1358918[[#This Row],[Total2]],Table1358918[Total2])</f>
        <v>10</v>
      </c>
    </row>
    <row r="198" spans="10:15">
      <c r="J198" s="3">
        <f>IF(COUNT(Table1358918[[#This Row],[BEE1]:[Column4]])&gt;1,MIN(Table1358918[[#This Row],[BEE1]:[Column2]]),0)</f>
        <v>0</v>
      </c>
      <c r="K198" s="17">
        <f>SUM(Table1358918[[#This Row],[BEE1]:[Column3]])-Table1358918[[#This Row],[Discard]]*0.9999</f>
        <v>0</v>
      </c>
      <c r="L198" s="2">
        <f>IF(Table1358918[[#This Row],[Total]]&lt;&gt;"",RANK(Table1358918[[#This Row],[Total]],Table1358918[Total]),"")</f>
        <v>10</v>
      </c>
      <c r="M198" s="44" t="str">
        <f>IF(Table1358918[[#This Row],[Name]]&gt;"",Table1358918[[#This Row],[Name]],"")</f>
        <v/>
      </c>
      <c r="N198">
        <f>SUM(Table1358918[[#This Row],[BEE1]:[Column3]])-Table1358918[[#This Row],[Discard]]</f>
        <v>0</v>
      </c>
      <c r="O198" s="5">
        <f>RANK(Table1358918[[#This Row],[Total2]],Table1358918[Total2])</f>
        <v>10</v>
      </c>
    </row>
    <row r="199" spans="10:15">
      <c r="J199" s="3">
        <f>IF(COUNT(Table1358918[[#This Row],[BEE1]:[Column4]])&gt;1,MIN(Table1358918[[#This Row],[BEE1]:[Column2]]),0)</f>
        <v>0</v>
      </c>
      <c r="K199" s="17">
        <f>SUM(Table1358918[[#This Row],[BEE1]:[Column3]])-Table1358918[[#This Row],[Discard]]*0.9999</f>
        <v>0</v>
      </c>
      <c r="L199" s="2">
        <f>IF(Table1358918[[#This Row],[Total]]&lt;&gt;"",RANK(Table1358918[[#This Row],[Total]],Table1358918[Total]),"")</f>
        <v>10</v>
      </c>
      <c r="M199" s="44" t="str">
        <f>IF(Table1358918[[#This Row],[Name]]&gt;"",Table1358918[[#This Row],[Name]],"")</f>
        <v/>
      </c>
      <c r="N199">
        <f>SUM(Table1358918[[#This Row],[BEE1]:[Column3]])-Table1358918[[#This Row],[Discard]]</f>
        <v>0</v>
      </c>
      <c r="O199" s="5">
        <f>RANK(Table1358918[[#This Row],[Total2]],Table1358918[Total2])</f>
        <v>10</v>
      </c>
    </row>
    <row r="200" spans="10:15">
      <c r="J200" s="3">
        <f>IF(COUNT(Table1358918[[#This Row],[BEE1]:[Column4]])&gt;1,MIN(Table1358918[[#This Row],[BEE1]:[Column2]]),0)</f>
        <v>0</v>
      </c>
      <c r="K200" s="17">
        <f>SUM(Table1358918[[#This Row],[BEE1]:[Column3]])-Table1358918[[#This Row],[Discard]]*0.9999</f>
        <v>0</v>
      </c>
      <c r="L200" s="2">
        <f>IF(Table1358918[[#This Row],[Total]]&lt;&gt;"",RANK(Table1358918[[#This Row],[Total]],Table1358918[Total]),"")</f>
        <v>10</v>
      </c>
      <c r="M200" s="44" t="str">
        <f>IF(Table1358918[[#This Row],[Name]]&gt;"",Table1358918[[#This Row],[Name]],"")</f>
        <v/>
      </c>
      <c r="N200">
        <f>SUM(Table1358918[[#This Row],[BEE1]:[Column3]])-Table1358918[[#This Row],[Discard]]</f>
        <v>0</v>
      </c>
      <c r="O200" s="5">
        <f>RANK(Table1358918[[#This Row],[Total2]],Table1358918[Total2])</f>
        <v>10</v>
      </c>
    </row>
    <row r="201" spans="10:15">
      <c r="J201" s="3">
        <f>IF(COUNT(Table1358918[[#This Row],[BEE1]:[Column4]])&gt;1,MIN(Table1358918[[#This Row],[BEE1]:[Column2]]),0)</f>
        <v>0</v>
      </c>
      <c r="K201" s="17">
        <f>SUM(Table1358918[[#This Row],[BEE1]:[Column3]])-Table1358918[[#This Row],[Discard]]*0.9999</f>
        <v>0</v>
      </c>
      <c r="L201" s="2">
        <f>IF(Table1358918[[#This Row],[Total]]&lt;&gt;"",RANK(Table1358918[[#This Row],[Total]],Table1358918[Total]),"")</f>
        <v>10</v>
      </c>
      <c r="M201" s="44" t="str">
        <f>IF(Table1358918[[#This Row],[Name]]&gt;"",Table1358918[[#This Row],[Name]],"")</f>
        <v/>
      </c>
      <c r="N201">
        <f>SUM(Table1358918[[#This Row],[BEE1]:[Column3]])-Table1358918[[#This Row],[Discard]]</f>
        <v>0</v>
      </c>
      <c r="O201" s="5">
        <f>RANK(Table1358918[[#This Row],[Total2]],Table1358918[Total2])</f>
        <v>10</v>
      </c>
    </row>
    <row r="202" spans="10:15">
      <c r="J202" s="3">
        <f>IF(COUNT(Table1358918[[#This Row],[BEE1]:[Column4]])&gt;1,MIN(Table1358918[[#This Row],[BEE1]:[Column2]]),0)</f>
        <v>0</v>
      </c>
      <c r="K202" s="17">
        <f>SUM(Table1358918[[#This Row],[BEE1]:[Column3]])-Table1358918[[#This Row],[Discard]]*0.9999</f>
        <v>0</v>
      </c>
      <c r="L202" s="2">
        <f>IF(Table1358918[[#This Row],[Total]]&lt;&gt;"",RANK(Table1358918[[#This Row],[Total]],Table1358918[Total]),"")</f>
        <v>10</v>
      </c>
      <c r="M202" s="44" t="str">
        <f>IF(Table1358918[[#This Row],[Name]]&gt;"",Table1358918[[#This Row],[Name]],"")</f>
        <v/>
      </c>
      <c r="N202">
        <f>SUM(Table1358918[[#This Row],[BEE1]:[Column3]])-Table1358918[[#This Row],[Discard]]</f>
        <v>0</v>
      </c>
      <c r="O202" s="5">
        <f>RANK(Table1358918[[#This Row],[Total2]],Table1358918[Total2])</f>
        <v>10</v>
      </c>
    </row>
    <row r="203" spans="10:15">
      <c r="J203" s="3">
        <f>IF(COUNT(Table1358918[[#This Row],[BEE1]:[Column4]])&gt;1,MIN(Table1358918[[#This Row],[BEE1]:[Column2]]),0)</f>
        <v>0</v>
      </c>
      <c r="K203" s="17">
        <f>SUM(Table1358918[[#This Row],[BEE1]:[Column3]])-Table1358918[[#This Row],[Discard]]*0.9999</f>
        <v>0</v>
      </c>
      <c r="L203" s="2">
        <f>IF(Table1358918[[#This Row],[Total]]&lt;&gt;"",RANK(Table1358918[[#This Row],[Total]],Table1358918[Total]),"")</f>
        <v>10</v>
      </c>
      <c r="M203" s="44" t="str">
        <f>IF(Table1358918[[#This Row],[Name]]&gt;"",Table1358918[[#This Row],[Name]],"")</f>
        <v/>
      </c>
      <c r="N203">
        <f>SUM(Table1358918[[#This Row],[BEE1]:[Column3]])-Table1358918[[#This Row],[Discard]]</f>
        <v>0</v>
      </c>
      <c r="O203" s="5">
        <f>RANK(Table1358918[[#This Row],[Total2]],Table1358918[Total2])</f>
        <v>10</v>
      </c>
    </row>
    <row r="204" spans="10:15">
      <c r="J204" s="3">
        <f>IF(COUNT(Table1358918[[#This Row],[BEE1]:[Column4]])&gt;1,MIN(Table1358918[[#This Row],[BEE1]:[Column2]]),0)</f>
        <v>0</v>
      </c>
      <c r="K204" s="17">
        <f>SUM(Table1358918[[#This Row],[BEE1]:[Column3]])-Table1358918[[#This Row],[Discard]]*0.9999</f>
        <v>0</v>
      </c>
      <c r="L204" s="2">
        <f>IF(Table1358918[[#This Row],[Total]]&lt;&gt;"",RANK(Table1358918[[#This Row],[Total]],Table1358918[Total]),"")</f>
        <v>10</v>
      </c>
      <c r="M204" s="44" t="str">
        <f>IF(Table1358918[[#This Row],[Name]]&gt;"",Table1358918[[#This Row],[Name]],"")</f>
        <v/>
      </c>
      <c r="N204">
        <f>SUM(Table1358918[[#This Row],[BEE1]:[Column3]])-Table1358918[[#This Row],[Discard]]</f>
        <v>0</v>
      </c>
      <c r="O204" s="5">
        <f>RANK(Table1358918[[#This Row],[Total2]],Table1358918[Total2])</f>
        <v>10</v>
      </c>
    </row>
    <row r="205" spans="10:15">
      <c r="J205" s="3">
        <f>IF(COUNT(Table1358918[[#This Row],[BEE1]:[Column4]])&gt;1,MIN(Table1358918[[#This Row],[BEE1]:[Column2]]),0)</f>
        <v>0</v>
      </c>
      <c r="K205" s="17">
        <f>SUM(Table1358918[[#This Row],[BEE1]:[Column3]])-Table1358918[[#This Row],[Discard]]*0.9999</f>
        <v>0</v>
      </c>
      <c r="L205" s="2">
        <f>IF(Table1358918[[#This Row],[Total]]&lt;&gt;"",RANK(Table1358918[[#This Row],[Total]],Table1358918[Total]),"")</f>
        <v>10</v>
      </c>
      <c r="M205" s="44" t="str">
        <f>IF(Table1358918[[#This Row],[Name]]&gt;"",Table1358918[[#This Row],[Name]],"")</f>
        <v/>
      </c>
      <c r="N205">
        <f>SUM(Table1358918[[#This Row],[BEE1]:[Column3]])-Table1358918[[#This Row],[Discard]]</f>
        <v>0</v>
      </c>
      <c r="O205" s="5">
        <f>RANK(Table1358918[[#This Row],[Total2]],Table1358918[Total2])</f>
        <v>10</v>
      </c>
    </row>
    <row r="206" spans="10:15">
      <c r="J206" s="3">
        <f>IF(COUNT(Table1358918[[#This Row],[BEE1]:[Column4]])&gt;1,MIN(Table1358918[[#This Row],[BEE1]:[Column2]]),0)</f>
        <v>0</v>
      </c>
      <c r="K206" s="17">
        <f>SUM(Table1358918[[#This Row],[BEE1]:[Column3]])-Table1358918[[#This Row],[Discard]]*0.9999</f>
        <v>0</v>
      </c>
      <c r="L206" s="2">
        <f>IF(Table1358918[[#This Row],[Total]]&lt;&gt;"",RANK(Table1358918[[#This Row],[Total]],Table1358918[Total]),"")</f>
        <v>10</v>
      </c>
      <c r="M206" s="44" t="str">
        <f>IF(Table1358918[[#This Row],[Name]]&gt;"",Table1358918[[#This Row],[Name]],"")</f>
        <v/>
      </c>
      <c r="N206">
        <f>SUM(Table1358918[[#This Row],[BEE1]:[Column3]])-Table1358918[[#This Row],[Discard]]</f>
        <v>0</v>
      </c>
      <c r="O206" s="5">
        <f>RANK(Table1358918[[#This Row],[Total2]],Table1358918[Total2])</f>
        <v>10</v>
      </c>
    </row>
    <row r="207" spans="10:15">
      <c r="J207" s="3">
        <f>IF(COUNT(Table1358918[[#This Row],[BEE1]:[Column4]])&gt;1,MIN(Table1358918[[#This Row],[BEE1]:[Column2]]),0)</f>
        <v>0</v>
      </c>
      <c r="K207" s="17">
        <f>SUM(Table1358918[[#This Row],[BEE1]:[Column3]])-Table1358918[[#This Row],[Discard]]*0.9999</f>
        <v>0</v>
      </c>
      <c r="L207" s="2">
        <f>IF(Table1358918[[#This Row],[Total]]&lt;&gt;"",RANK(Table1358918[[#This Row],[Total]],Table1358918[Total]),"")</f>
        <v>10</v>
      </c>
      <c r="M207" s="44" t="str">
        <f>IF(Table1358918[[#This Row],[Name]]&gt;"",Table1358918[[#This Row],[Name]],"")</f>
        <v/>
      </c>
      <c r="N207">
        <f>SUM(Table1358918[[#This Row],[BEE1]:[Column3]])-Table1358918[[#This Row],[Discard]]</f>
        <v>0</v>
      </c>
      <c r="O207" s="5">
        <f>RANK(Table1358918[[#This Row],[Total2]],Table1358918[Total2])</f>
        <v>10</v>
      </c>
    </row>
    <row r="208" spans="10:15">
      <c r="J208" s="3">
        <f>IF(COUNT(Table1358918[[#This Row],[BEE1]:[Column4]])&gt;1,MIN(Table1358918[[#This Row],[BEE1]:[Column2]]),0)</f>
        <v>0</v>
      </c>
      <c r="K208" s="17">
        <f>SUM(Table1358918[[#This Row],[BEE1]:[Column3]])-Table1358918[[#This Row],[Discard]]*0.9999</f>
        <v>0</v>
      </c>
      <c r="L208" s="2">
        <f>IF(Table1358918[[#This Row],[Total]]&lt;&gt;"",RANK(Table1358918[[#This Row],[Total]],Table1358918[Total]),"")</f>
        <v>10</v>
      </c>
      <c r="M208" s="44" t="str">
        <f>IF(Table1358918[[#This Row],[Name]]&gt;"",Table1358918[[#This Row],[Name]],"")</f>
        <v/>
      </c>
      <c r="N208">
        <f>SUM(Table1358918[[#This Row],[BEE1]:[Column3]])-Table1358918[[#This Row],[Discard]]</f>
        <v>0</v>
      </c>
      <c r="O208" s="5">
        <f>RANK(Table1358918[[#This Row],[Total2]],Table1358918[Total2])</f>
        <v>10</v>
      </c>
    </row>
    <row r="209" spans="10:15">
      <c r="J209" s="3">
        <f>IF(COUNT(Table1358918[[#This Row],[BEE1]:[Column4]])&gt;1,MIN(Table1358918[[#This Row],[BEE1]:[Column2]]),0)</f>
        <v>0</v>
      </c>
      <c r="K209" s="17">
        <f>SUM(Table1358918[[#This Row],[BEE1]:[Column3]])-Table1358918[[#This Row],[Discard]]*0.9999</f>
        <v>0</v>
      </c>
      <c r="L209" s="2">
        <f>IF(Table1358918[[#This Row],[Total]]&lt;&gt;"",RANK(Table1358918[[#This Row],[Total]],Table1358918[Total]),"")</f>
        <v>10</v>
      </c>
      <c r="M209" s="44" t="str">
        <f>IF(Table1358918[[#This Row],[Name]]&gt;"",Table1358918[[#This Row],[Name]],"")</f>
        <v/>
      </c>
      <c r="N209">
        <f>SUM(Table1358918[[#This Row],[BEE1]:[Column3]])-Table1358918[[#This Row],[Discard]]</f>
        <v>0</v>
      </c>
      <c r="O209" s="5">
        <f>RANK(Table1358918[[#This Row],[Total2]],Table1358918[Total2])</f>
        <v>10</v>
      </c>
    </row>
    <row r="210" spans="10:15">
      <c r="J210" s="3">
        <f>IF(COUNT(Table1358918[[#This Row],[BEE1]:[Column4]])&gt;1,MIN(Table1358918[[#This Row],[BEE1]:[Column2]]),0)</f>
        <v>0</v>
      </c>
      <c r="K210" s="17">
        <f>SUM(Table1358918[[#This Row],[BEE1]:[Column3]])-Table1358918[[#This Row],[Discard]]*0.9999</f>
        <v>0</v>
      </c>
      <c r="L210" s="2">
        <f>IF(Table1358918[[#This Row],[Total]]&lt;&gt;"",RANK(Table1358918[[#This Row],[Total]],Table1358918[Total]),"")</f>
        <v>10</v>
      </c>
      <c r="M210" s="44" t="str">
        <f>IF(Table1358918[[#This Row],[Name]]&gt;"",Table1358918[[#This Row],[Name]],"")</f>
        <v/>
      </c>
      <c r="N210">
        <f>SUM(Table1358918[[#This Row],[BEE1]:[Column3]])-Table1358918[[#This Row],[Discard]]</f>
        <v>0</v>
      </c>
      <c r="O210" s="5">
        <f>RANK(Table1358918[[#This Row],[Total2]],Table1358918[Total2])</f>
        <v>10</v>
      </c>
    </row>
    <row r="211" spans="10:15">
      <c r="J211" s="3">
        <f>IF(COUNT(Table1358918[[#This Row],[BEE1]:[Column4]])&gt;1,MIN(Table1358918[[#This Row],[BEE1]:[Column2]]),0)</f>
        <v>0</v>
      </c>
      <c r="K211" s="17">
        <f>SUM(Table1358918[[#This Row],[BEE1]:[Column3]])-Table1358918[[#This Row],[Discard]]*0.9999</f>
        <v>0</v>
      </c>
      <c r="L211" s="2">
        <f>IF(Table1358918[[#This Row],[Total]]&lt;&gt;"",RANK(Table1358918[[#This Row],[Total]],Table1358918[Total]),"")</f>
        <v>10</v>
      </c>
      <c r="M211" s="44" t="str">
        <f>IF(Table1358918[[#This Row],[Name]]&gt;"",Table1358918[[#This Row],[Name]],"")</f>
        <v/>
      </c>
      <c r="N211">
        <f>SUM(Table1358918[[#This Row],[BEE1]:[Column3]])-Table1358918[[#This Row],[Discard]]</f>
        <v>0</v>
      </c>
      <c r="O211" s="5">
        <f>RANK(Table1358918[[#This Row],[Total2]],Table1358918[Total2])</f>
        <v>10</v>
      </c>
    </row>
    <row r="212" spans="10:15">
      <c r="J212" s="3">
        <f>IF(COUNT(Table1358918[[#This Row],[BEE1]:[Column4]])&gt;1,MIN(Table1358918[[#This Row],[BEE1]:[Column2]]),0)</f>
        <v>0</v>
      </c>
      <c r="K212" s="17">
        <f>SUM(Table1358918[[#This Row],[BEE1]:[Column3]])-Table1358918[[#This Row],[Discard]]*0.9999</f>
        <v>0</v>
      </c>
      <c r="L212" s="2">
        <f>IF(Table1358918[[#This Row],[Total]]&lt;&gt;"",RANK(Table1358918[[#This Row],[Total]],Table1358918[Total]),"")</f>
        <v>10</v>
      </c>
      <c r="M212" s="44" t="str">
        <f>IF(Table1358918[[#This Row],[Name]]&gt;"",Table1358918[[#This Row],[Name]],"")</f>
        <v/>
      </c>
      <c r="N212">
        <f>SUM(Table1358918[[#This Row],[BEE1]:[Column3]])-Table1358918[[#This Row],[Discard]]</f>
        <v>0</v>
      </c>
      <c r="O212" s="5">
        <f>RANK(Table1358918[[#This Row],[Total2]],Table1358918[Total2])</f>
        <v>10</v>
      </c>
    </row>
    <row r="213" spans="10:15">
      <c r="J213" s="3">
        <f>IF(COUNT(Table1358918[[#This Row],[BEE1]:[Column4]])&gt;1,MIN(Table1358918[[#This Row],[BEE1]:[Column2]]),0)</f>
        <v>0</v>
      </c>
      <c r="K213" s="17">
        <f>SUM(Table1358918[[#This Row],[BEE1]:[Column3]])-Table1358918[[#This Row],[Discard]]*0.9999</f>
        <v>0</v>
      </c>
      <c r="L213" s="2">
        <f>IF(Table1358918[[#This Row],[Total]]&lt;&gt;"",RANK(Table1358918[[#This Row],[Total]],Table1358918[Total]),"")</f>
        <v>10</v>
      </c>
      <c r="M213" s="44" t="str">
        <f>IF(Table1358918[[#This Row],[Name]]&gt;"",Table1358918[[#This Row],[Name]],"")</f>
        <v/>
      </c>
      <c r="N213">
        <f>SUM(Table1358918[[#This Row],[BEE1]:[Column3]])-Table1358918[[#This Row],[Discard]]</f>
        <v>0</v>
      </c>
      <c r="O213" s="5">
        <f>RANK(Table1358918[[#This Row],[Total2]],Table1358918[Total2])</f>
        <v>10</v>
      </c>
    </row>
    <row r="214" spans="10:15">
      <c r="J214" s="3">
        <f>IF(COUNT(Table1358918[[#This Row],[BEE1]:[Column4]])&gt;1,MIN(Table1358918[[#This Row],[BEE1]:[Column2]]),0)</f>
        <v>0</v>
      </c>
      <c r="K214" s="17">
        <f>SUM(Table1358918[[#This Row],[BEE1]:[Column3]])-Table1358918[[#This Row],[Discard]]*0.9999</f>
        <v>0</v>
      </c>
      <c r="L214" s="2">
        <f>IF(Table1358918[[#This Row],[Total]]&lt;&gt;"",RANK(Table1358918[[#This Row],[Total]],Table1358918[Total]),"")</f>
        <v>10</v>
      </c>
      <c r="M214" s="44" t="str">
        <f>IF(Table1358918[[#This Row],[Name]]&gt;"",Table1358918[[#This Row],[Name]],"")</f>
        <v/>
      </c>
      <c r="N214">
        <f>SUM(Table1358918[[#This Row],[BEE1]:[Column3]])-Table1358918[[#This Row],[Discard]]</f>
        <v>0</v>
      </c>
      <c r="O214" s="5">
        <f>RANK(Table1358918[[#This Row],[Total2]],Table1358918[Total2])</f>
        <v>10</v>
      </c>
    </row>
    <row r="215" spans="10:15">
      <c r="J215" s="3">
        <f>IF(COUNT(Table1358918[[#This Row],[BEE1]:[Column4]])&gt;1,MIN(Table1358918[[#This Row],[BEE1]:[Column2]]),0)</f>
        <v>0</v>
      </c>
      <c r="K215" s="17">
        <f>SUM(Table1358918[[#This Row],[BEE1]:[Column3]])-Table1358918[[#This Row],[Discard]]*0.9999</f>
        <v>0</v>
      </c>
      <c r="L215" s="2">
        <f>IF(Table1358918[[#This Row],[Total]]&lt;&gt;"",RANK(Table1358918[[#This Row],[Total]],Table1358918[Total]),"")</f>
        <v>10</v>
      </c>
      <c r="M215" s="44" t="str">
        <f>IF(Table1358918[[#This Row],[Name]]&gt;"",Table1358918[[#This Row],[Name]],"")</f>
        <v/>
      </c>
      <c r="N215">
        <f>SUM(Table1358918[[#This Row],[BEE1]:[Column3]])-Table1358918[[#This Row],[Discard]]</f>
        <v>0</v>
      </c>
      <c r="O215" s="5">
        <f>RANK(Table1358918[[#This Row],[Total2]],Table1358918[Total2])</f>
        <v>10</v>
      </c>
    </row>
    <row r="216" spans="10:15">
      <c r="J216" s="3">
        <f>IF(COUNT(Table1358918[[#This Row],[BEE1]:[Column4]])&gt;1,MIN(Table1358918[[#This Row],[BEE1]:[Column2]]),0)</f>
        <v>0</v>
      </c>
      <c r="K216" s="17">
        <f>SUM(Table1358918[[#This Row],[BEE1]:[Column3]])-Table1358918[[#This Row],[Discard]]*0.9999</f>
        <v>0</v>
      </c>
      <c r="L216" s="2">
        <f>IF(Table1358918[[#This Row],[Total]]&lt;&gt;"",RANK(Table1358918[[#This Row],[Total]],Table1358918[Total]),"")</f>
        <v>10</v>
      </c>
      <c r="M216" s="44" t="str">
        <f>IF(Table1358918[[#This Row],[Name]]&gt;"",Table1358918[[#This Row],[Name]],"")</f>
        <v/>
      </c>
      <c r="N216">
        <f>SUM(Table1358918[[#This Row],[BEE1]:[Column3]])-Table1358918[[#This Row],[Discard]]</f>
        <v>0</v>
      </c>
      <c r="O216" s="5">
        <f>RANK(Table1358918[[#This Row],[Total2]],Table1358918[Total2])</f>
        <v>10</v>
      </c>
    </row>
    <row r="217" spans="10:15">
      <c r="J217" s="3">
        <f>IF(COUNT(Table1358918[[#This Row],[BEE1]:[Column4]])&gt;1,MIN(Table1358918[[#This Row],[BEE1]:[Column2]]),0)</f>
        <v>0</v>
      </c>
      <c r="K217" s="17">
        <f>SUM(Table1358918[[#This Row],[BEE1]:[Column3]])-Table1358918[[#This Row],[Discard]]*0.9999</f>
        <v>0</v>
      </c>
      <c r="L217" s="2">
        <f>IF(Table1358918[[#This Row],[Total]]&lt;&gt;"",RANK(Table1358918[[#This Row],[Total]],Table1358918[Total]),"")</f>
        <v>10</v>
      </c>
      <c r="M217" s="44" t="str">
        <f>IF(Table1358918[[#This Row],[Name]]&gt;"",Table1358918[[#This Row],[Name]],"")</f>
        <v/>
      </c>
      <c r="N217">
        <f>SUM(Table1358918[[#This Row],[BEE1]:[Column3]])-Table1358918[[#This Row],[Discard]]</f>
        <v>0</v>
      </c>
      <c r="O217" s="5">
        <f>RANK(Table1358918[[#This Row],[Total2]],Table1358918[Total2])</f>
        <v>10</v>
      </c>
    </row>
    <row r="218" spans="10:15">
      <c r="J218" s="3">
        <f>IF(COUNT(Table1358918[[#This Row],[BEE1]:[Column4]])&gt;1,MIN(Table1358918[[#This Row],[BEE1]:[Column2]]),0)</f>
        <v>0</v>
      </c>
      <c r="K218" s="17">
        <f>SUM(Table1358918[[#This Row],[BEE1]:[Column3]])-Table1358918[[#This Row],[Discard]]*0.9999</f>
        <v>0</v>
      </c>
      <c r="L218" s="2">
        <f>IF(Table1358918[[#This Row],[Total]]&lt;&gt;"",RANK(Table1358918[[#This Row],[Total]],Table1358918[Total]),"")</f>
        <v>10</v>
      </c>
      <c r="M218" s="44" t="str">
        <f>IF(Table1358918[[#This Row],[Name]]&gt;"",Table1358918[[#This Row],[Name]],"")</f>
        <v/>
      </c>
      <c r="N218">
        <f>SUM(Table1358918[[#This Row],[BEE1]:[Column3]])-Table1358918[[#This Row],[Discard]]</f>
        <v>0</v>
      </c>
      <c r="O218" s="5">
        <f>RANK(Table1358918[[#This Row],[Total2]],Table1358918[Total2])</f>
        <v>10</v>
      </c>
    </row>
    <row r="219" spans="10:15">
      <c r="J219" s="3">
        <f>IF(COUNT(Table1358918[[#This Row],[BEE1]:[Column4]])&gt;1,MIN(Table1358918[[#This Row],[BEE1]:[Column2]]),0)</f>
        <v>0</v>
      </c>
      <c r="K219" s="17">
        <f>SUM(Table1358918[[#This Row],[BEE1]:[Column3]])-Table1358918[[#This Row],[Discard]]*0.9999</f>
        <v>0</v>
      </c>
      <c r="L219" s="2">
        <f>IF(Table1358918[[#This Row],[Total]]&lt;&gt;"",RANK(Table1358918[[#This Row],[Total]],Table1358918[Total]),"")</f>
        <v>10</v>
      </c>
      <c r="M219" s="44" t="str">
        <f>IF(Table1358918[[#This Row],[Name]]&gt;"",Table1358918[[#This Row],[Name]],"")</f>
        <v/>
      </c>
      <c r="N219">
        <f>SUM(Table1358918[[#This Row],[BEE1]:[Column3]])-Table1358918[[#This Row],[Discard]]</f>
        <v>0</v>
      </c>
      <c r="O219" s="5">
        <f>RANK(Table1358918[[#This Row],[Total2]],Table1358918[Total2])</f>
        <v>10</v>
      </c>
    </row>
    <row r="220" spans="10:15">
      <c r="J220" s="3">
        <f>IF(COUNT(Table1358918[[#This Row],[BEE1]:[Column4]])&gt;1,MIN(Table1358918[[#This Row],[BEE1]:[Column2]]),0)</f>
        <v>0</v>
      </c>
      <c r="K220" s="17">
        <f>SUM(Table1358918[[#This Row],[BEE1]:[Column3]])-Table1358918[[#This Row],[Discard]]*0.9999</f>
        <v>0</v>
      </c>
      <c r="L220" s="2">
        <f>IF(Table1358918[[#This Row],[Total]]&lt;&gt;"",RANK(Table1358918[[#This Row],[Total]],Table1358918[Total]),"")</f>
        <v>10</v>
      </c>
      <c r="M220" s="44" t="str">
        <f>IF(Table1358918[[#This Row],[Name]]&gt;"",Table1358918[[#This Row],[Name]],"")</f>
        <v/>
      </c>
      <c r="N220">
        <f>SUM(Table1358918[[#This Row],[BEE1]:[Column3]])-Table1358918[[#This Row],[Discard]]</f>
        <v>0</v>
      </c>
      <c r="O220" s="5">
        <f>RANK(Table1358918[[#This Row],[Total2]],Table1358918[Total2])</f>
        <v>10</v>
      </c>
    </row>
    <row r="221" spans="10:15">
      <c r="J221" s="3">
        <f>IF(COUNT(Table1358918[[#This Row],[BEE1]:[Column4]])&gt;1,MIN(Table1358918[[#This Row],[BEE1]:[Column2]]),0)</f>
        <v>0</v>
      </c>
      <c r="K221" s="17">
        <f>SUM(Table1358918[[#This Row],[BEE1]:[Column3]])-Table1358918[[#This Row],[Discard]]*0.9999</f>
        <v>0</v>
      </c>
      <c r="L221" s="2">
        <f>IF(Table1358918[[#This Row],[Total]]&lt;&gt;"",RANK(Table1358918[[#This Row],[Total]],Table1358918[Total]),"")</f>
        <v>10</v>
      </c>
      <c r="M221" s="44" t="str">
        <f>IF(Table1358918[[#This Row],[Name]]&gt;"",Table1358918[[#This Row],[Name]],"")</f>
        <v/>
      </c>
      <c r="N221">
        <f>SUM(Table1358918[[#This Row],[BEE1]:[Column3]])-Table1358918[[#This Row],[Discard]]</f>
        <v>0</v>
      </c>
      <c r="O221" s="5">
        <f>RANK(Table1358918[[#This Row],[Total2]],Table1358918[Total2])</f>
        <v>10</v>
      </c>
    </row>
    <row r="222" spans="10:15">
      <c r="J222" s="3">
        <f>IF(COUNT(Table1358918[[#This Row],[BEE1]:[Column4]])&gt;1,MIN(Table1358918[[#This Row],[BEE1]:[Column2]]),0)</f>
        <v>0</v>
      </c>
      <c r="K222" s="17">
        <f>SUM(Table1358918[[#This Row],[BEE1]:[Column3]])-Table1358918[[#This Row],[Discard]]*0.9999</f>
        <v>0</v>
      </c>
      <c r="L222" s="2">
        <f>IF(Table1358918[[#This Row],[Total]]&lt;&gt;"",RANK(Table1358918[[#This Row],[Total]],Table1358918[Total]),"")</f>
        <v>10</v>
      </c>
      <c r="M222" s="44" t="str">
        <f>IF(Table1358918[[#This Row],[Name]]&gt;"",Table1358918[[#This Row],[Name]],"")</f>
        <v/>
      </c>
      <c r="N222">
        <f>SUM(Table1358918[[#This Row],[BEE1]:[Column3]])-Table1358918[[#This Row],[Discard]]</f>
        <v>0</v>
      </c>
      <c r="O222" s="5">
        <f>RANK(Table1358918[[#This Row],[Total2]],Table1358918[Total2])</f>
        <v>10</v>
      </c>
    </row>
    <row r="223" spans="10:15">
      <c r="J223" s="3">
        <f>IF(COUNT(Table1358918[[#This Row],[BEE1]:[Column4]])&gt;1,MIN(Table1358918[[#This Row],[BEE1]:[Column2]]),0)</f>
        <v>0</v>
      </c>
      <c r="K223" s="17">
        <f>SUM(Table1358918[[#This Row],[BEE1]:[Column3]])-Table1358918[[#This Row],[Discard]]*0.9999</f>
        <v>0</v>
      </c>
      <c r="L223" s="2">
        <f>IF(Table1358918[[#This Row],[Total]]&lt;&gt;"",RANK(Table1358918[[#This Row],[Total]],Table1358918[Total]),"")</f>
        <v>10</v>
      </c>
      <c r="M223" s="44" t="str">
        <f>IF(Table1358918[[#This Row],[Name]]&gt;"",Table1358918[[#This Row],[Name]],"")</f>
        <v/>
      </c>
      <c r="N223">
        <f>SUM(Table1358918[[#This Row],[BEE1]:[Column3]])-Table1358918[[#This Row],[Discard]]</f>
        <v>0</v>
      </c>
      <c r="O223" s="5">
        <f>RANK(Table1358918[[#This Row],[Total2]],Table1358918[Total2])</f>
        <v>10</v>
      </c>
    </row>
    <row r="224" spans="10:15">
      <c r="J224" s="3">
        <f>IF(COUNT(Table1358918[[#This Row],[BEE1]:[Column4]])&gt;1,MIN(Table1358918[[#This Row],[BEE1]:[Column2]]),0)</f>
        <v>0</v>
      </c>
      <c r="K224" s="17">
        <f>SUM(Table1358918[[#This Row],[BEE1]:[Column3]])-Table1358918[[#This Row],[Discard]]*0.9999</f>
        <v>0</v>
      </c>
      <c r="L224" s="2">
        <f>IF(Table1358918[[#This Row],[Total]]&lt;&gt;"",RANK(Table1358918[[#This Row],[Total]],Table1358918[Total]),"")</f>
        <v>10</v>
      </c>
      <c r="M224" s="44" t="str">
        <f>IF(Table1358918[[#This Row],[Name]]&gt;"",Table1358918[[#This Row],[Name]],"")</f>
        <v/>
      </c>
      <c r="N224">
        <f>SUM(Table1358918[[#This Row],[BEE1]:[Column3]])-Table1358918[[#This Row],[Discard]]</f>
        <v>0</v>
      </c>
      <c r="O224" s="5">
        <f>RANK(Table1358918[[#This Row],[Total2]],Table1358918[Total2])</f>
        <v>10</v>
      </c>
    </row>
    <row r="225" spans="1:15">
      <c r="J225" s="3">
        <f>IF(COUNT(Table1358918[[#This Row],[BEE1]:[Column4]])&gt;1,MIN(Table1358918[[#This Row],[BEE1]:[Column2]]),0)</f>
        <v>0</v>
      </c>
      <c r="K225" s="17">
        <f>SUM(Table1358918[[#This Row],[BEE1]:[Column3]])-Table1358918[[#This Row],[Discard]]*0.9999</f>
        <v>0</v>
      </c>
      <c r="L225" s="2">
        <f>IF(Table1358918[[#This Row],[Total]]&lt;&gt;"",RANK(Table1358918[[#This Row],[Total]],Table1358918[Total]),"")</f>
        <v>10</v>
      </c>
      <c r="M225" s="44" t="str">
        <f>IF(Table1358918[[#This Row],[Name]]&gt;"",Table1358918[[#This Row],[Name]],"")</f>
        <v/>
      </c>
      <c r="N225">
        <f>SUM(Table1358918[[#This Row],[BEE1]:[Column3]])-Table1358918[[#This Row],[Discard]]</f>
        <v>0</v>
      </c>
      <c r="O225" s="5">
        <f>RANK(Table1358918[[#This Row],[Total2]],Table1358918[Total2])</f>
        <v>10</v>
      </c>
    </row>
    <row r="226" spans="1:15">
      <c r="J226" s="3">
        <f>IF(COUNT(Table1358918[[#This Row],[BEE1]:[Column4]])&gt;1,MIN(Table1358918[[#This Row],[BEE1]:[Column2]]),0)</f>
        <v>0</v>
      </c>
      <c r="K226" s="17">
        <f>SUM(Table1358918[[#This Row],[BEE1]:[Column3]])-Table1358918[[#This Row],[Discard]]*0.9999</f>
        <v>0</v>
      </c>
      <c r="L226" s="2">
        <f>IF(Table1358918[[#This Row],[Total]]&lt;&gt;"",RANK(Table1358918[[#This Row],[Total]],Table1358918[Total]),"")</f>
        <v>10</v>
      </c>
      <c r="M226" s="44" t="str">
        <f>IF(Table1358918[[#This Row],[Name]]&gt;"",Table1358918[[#This Row],[Name]],"")</f>
        <v/>
      </c>
      <c r="N226">
        <f>SUM(Table1358918[[#This Row],[BEE1]:[Column3]])-Table1358918[[#This Row],[Discard]]</f>
        <v>0</v>
      </c>
      <c r="O226" s="5">
        <f>RANK(Table1358918[[#This Row],[Total2]],Table1358918[Total2])</f>
        <v>10</v>
      </c>
    </row>
    <row r="227" spans="1:15">
      <c r="J227" s="3">
        <f>IF(COUNT(Table1358918[[#This Row],[BEE1]:[Column4]])&gt;1,MIN(Table1358918[[#This Row],[BEE1]:[Column2]]),0)</f>
        <v>0</v>
      </c>
      <c r="K227" s="17">
        <f>SUM(Table1358918[[#This Row],[BEE1]:[Column3]])-Table1358918[[#This Row],[Discard]]*0.9999</f>
        <v>0</v>
      </c>
      <c r="L227" s="2">
        <f>IF(Table1358918[[#This Row],[Total]]&lt;&gt;"",RANK(Table1358918[[#This Row],[Total]],Table1358918[Total]),"")</f>
        <v>10</v>
      </c>
      <c r="M227" s="44" t="str">
        <f>IF(Table1358918[[#This Row],[Name]]&gt;"",Table1358918[[#This Row],[Name]],"")</f>
        <v/>
      </c>
      <c r="N227">
        <f>SUM(Table1358918[[#This Row],[BEE1]:[Column3]])-Table1358918[[#This Row],[Discard]]</f>
        <v>0</v>
      </c>
      <c r="O227" s="5">
        <f>RANK(Table1358918[[#This Row],[Total2]],Table1358918[Total2])</f>
        <v>10</v>
      </c>
    </row>
    <row r="228" spans="1:15">
      <c r="J228" s="3">
        <f>IF(COUNT(Table1358918[[#This Row],[BEE1]:[Column4]])&gt;1,MIN(Table1358918[[#This Row],[BEE1]:[Column2]]),0)</f>
        <v>0</v>
      </c>
      <c r="K228" s="17">
        <f>SUM(Table1358918[[#This Row],[BEE1]:[Column3]])-Table1358918[[#This Row],[Discard]]*0.9999</f>
        <v>0</v>
      </c>
      <c r="L228" s="2">
        <f>IF(Table1358918[[#This Row],[Total]]&lt;&gt;"",RANK(Table1358918[[#This Row],[Total]],Table1358918[Total]),"")</f>
        <v>10</v>
      </c>
      <c r="M228" s="44" t="str">
        <f>IF(Table1358918[[#This Row],[Name]]&gt;"",Table1358918[[#This Row],[Name]],"")</f>
        <v/>
      </c>
      <c r="N228">
        <f>SUM(Table1358918[[#This Row],[BEE1]:[Column3]])-Table1358918[[#This Row],[Discard]]</f>
        <v>0</v>
      </c>
      <c r="O228" s="5">
        <f>RANK(Table1358918[[#This Row],[Total2]],Table1358918[Total2])</f>
        <v>10</v>
      </c>
    </row>
    <row r="229" spans="1:15">
      <c r="J229" s="3">
        <f>IF(COUNT(Table1358918[[#This Row],[BEE1]:[Column4]])&gt;1,MIN(Table1358918[[#This Row],[BEE1]:[Column2]]),0)</f>
        <v>0</v>
      </c>
      <c r="K229" s="17">
        <f>SUM(Table1358918[[#This Row],[BEE1]:[Column3]])-Table1358918[[#This Row],[Discard]]*0.9999</f>
        <v>0</v>
      </c>
      <c r="L229" s="2">
        <f>IF(Table1358918[[#This Row],[Total]]&lt;&gt;"",RANK(Table1358918[[#This Row],[Total]],Table1358918[Total]),"")</f>
        <v>10</v>
      </c>
      <c r="M229" s="44" t="str">
        <f>IF(Table1358918[[#This Row],[Name]]&gt;"",Table1358918[[#This Row],[Name]],"")</f>
        <v/>
      </c>
      <c r="N229">
        <f>SUM(Table1358918[[#This Row],[BEE1]:[Column3]])-Table1358918[[#This Row],[Discard]]</f>
        <v>0</v>
      </c>
      <c r="O229" s="5">
        <f>RANK(Table1358918[[#This Row],[Total2]],Table1358918[Total2])</f>
        <v>10</v>
      </c>
    </row>
    <row r="230" spans="1:15">
      <c r="A230" s="11"/>
      <c r="B230" s="10"/>
      <c r="C230" s="10"/>
      <c r="D230" s="10"/>
      <c r="E230" s="10"/>
      <c r="F230" s="10"/>
      <c r="G230" s="10"/>
      <c r="H230" s="10"/>
      <c r="I230" s="10"/>
      <c r="J230" s="39">
        <f>IF(COUNT(Table1358918[[#This Row],[BEE1]:[Column4]])&gt;1,MIN(Table1358918[[#This Row],[BEE1]:[Column2]]),0)</f>
        <v>0</v>
      </c>
      <c r="K230" s="17">
        <f>SUM(Table1358918[[#This Row],[BEE1]:[Column3]])-Table1358918[[#This Row],[Discard]]*0.9999</f>
        <v>0</v>
      </c>
      <c r="L230" s="10">
        <f>IF(Table1358918[[#This Row],[Total]]&lt;&gt;"",RANK(Table1358918[[#This Row],[Total]],Table1358918[Total]),"")</f>
        <v>10</v>
      </c>
      <c r="M230" s="44" t="str">
        <f>IF(Table1358918[[#This Row],[Name]]&gt;"",Table1358918[[#This Row],[Name]],"")</f>
        <v/>
      </c>
      <c r="N230">
        <f>SUM(Table1358918[[#This Row],[BEE1]:[Column3]])-Table1358918[[#This Row],[Discard]]</f>
        <v>0</v>
      </c>
      <c r="O230" s="5">
        <f>RANK(Table1358918[[#This Row],[Total2]],Table1358918[Total2])</f>
        <v>10</v>
      </c>
    </row>
  </sheetData>
  <mergeCells count="1">
    <mergeCell ref="E1:G1"/>
  </mergeCells>
  <conditionalFormatting sqref="A1:E1 H1:XFD1 A2:XFD3 E4:XFD4 E6:XFD8 E5:L5 N5:XFD5 A9:XFD1048576">
    <cfRule type="containsErrors" dxfId="11" priority="5">
      <formula>ISERROR(A1)</formula>
    </cfRule>
  </conditionalFormatting>
  <conditionalFormatting sqref="B4 A8 D8 B6:B8">
    <cfRule type="containsErrors" dxfId="10" priority="4">
      <formula>ISERROR(A4)</formula>
    </cfRule>
  </conditionalFormatting>
  <conditionalFormatting sqref="A4">
    <cfRule type="containsErrors" dxfId="9" priority="3">
      <formula>ISERROR(A4)</formula>
    </cfRule>
  </conditionalFormatting>
  <conditionalFormatting sqref="A5:B5">
    <cfRule type="containsErrors" dxfId="8" priority="2">
      <formula>ISERROR(A5)</formula>
    </cfRule>
  </conditionalFormatting>
  <conditionalFormatting sqref="M5">
    <cfRule type="containsErrors" dxfId="7" priority="1">
      <formula>ISERROR(M5)</formula>
    </cfRule>
  </conditionalFormatting>
  <pageMargins left="0.75" right="0.75" top="1" bottom="1" header="0.5" footer="0.5"/>
  <pageSetup paperSize="9" scale="63" orientation="portrait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0"/>
  <sheetViews>
    <sheetView workbookViewId="0"/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5" customWidth="1"/>
    <col min="14" max="15" width="9" hidden="1" customWidth="1"/>
  </cols>
  <sheetData>
    <row r="1" spans="1:15" s="1" customFormat="1" ht="28.5">
      <c r="A1" s="1" t="s">
        <v>72</v>
      </c>
      <c r="B1" s="6"/>
      <c r="C1" s="6"/>
      <c r="D1" s="6"/>
      <c r="E1" s="6"/>
      <c r="F1" s="6"/>
      <c r="G1" s="6"/>
      <c r="H1" s="6"/>
      <c r="I1" s="6"/>
      <c r="J1" s="13"/>
      <c r="K1" s="14"/>
      <c r="L1" s="6"/>
      <c r="M1" s="15"/>
    </row>
    <row r="3" spans="1:15" s="2" customFormat="1">
      <c r="A3" s="2" t="s">
        <v>1</v>
      </c>
      <c r="B3" s="2" t="s">
        <v>73</v>
      </c>
      <c r="C3" s="2" t="s">
        <v>278</v>
      </c>
      <c r="D3" s="2" t="s">
        <v>279</v>
      </c>
      <c r="E3" s="2" t="s">
        <v>280</v>
      </c>
      <c r="F3" s="2" t="s">
        <v>77</v>
      </c>
      <c r="G3" s="2" t="s">
        <v>281</v>
      </c>
      <c r="H3" s="2" t="s">
        <v>78</v>
      </c>
      <c r="I3" s="2" t="s">
        <v>14</v>
      </c>
      <c r="J3" s="3" t="s">
        <v>79</v>
      </c>
      <c r="K3" s="4" t="s">
        <v>276</v>
      </c>
      <c r="L3" s="2" t="s">
        <v>11</v>
      </c>
      <c r="M3" s="16" t="s">
        <v>10</v>
      </c>
      <c r="N3" s="2" t="s">
        <v>80</v>
      </c>
      <c r="O3" s="2" t="s">
        <v>81</v>
      </c>
    </row>
    <row r="4" spans="1:15">
      <c r="A4" s="7" t="s">
        <v>282</v>
      </c>
      <c r="B4" s="2" t="s">
        <v>279</v>
      </c>
      <c r="C4" s="2">
        <v>500</v>
      </c>
      <c r="D4" s="2">
        <v>480</v>
      </c>
      <c r="J4" s="3">
        <f>IF(COUNT(Table13[[#This Row],[Sou]:[Bal]])&gt;1,MIN(Table13[[#This Row],[Sou]:[Column2]]),0)</f>
        <v>480</v>
      </c>
      <c r="K4" s="17">
        <f>IF(SUM(Table13[[#This Row],[Sou]:[Bal]])-Table13[[#This Row],[Discard]]+Table13[[#This Row],[Discard]]/100000&gt;0,SUM(Table13[[#This Row],[Sou]:[Bal]])-Table13[[#This Row],[Discard]]*0.9999,"")</f>
        <v>500.048</v>
      </c>
      <c r="L4" s="2">
        <f>IF(Table13[[#This Row],[Points]]&lt;&gt;"",RANK(Table13[[#This Row],[Points]],Table13[Points]),"")</f>
        <v>1</v>
      </c>
      <c r="M4" s="5" t="str">
        <f>IF(Table13[[#This Row],[Name]]&lt;&gt;"",Table13[[#This Row],[Name]],"")</f>
        <v>Kelly, James</v>
      </c>
      <c r="N4">
        <f>SUM(Table13[[#This Row],[Sou]:[Column3]])-Table13[[#This Row],[Discard]]</f>
        <v>500</v>
      </c>
      <c r="O4" s="5">
        <f>RANK(Table13[[#This Row],[Total2]],Table13[Total2])</f>
        <v>1</v>
      </c>
    </row>
    <row r="5" spans="1:15">
      <c r="A5" t="s">
        <v>283</v>
      </c>
      <c r="B5" s="2" t="s">
        <v>284</v>
      </c>
      <c r="C5" s="2">
        <v>480</v>
      </c>
      <c r="D5" s="2">
        <v>460</v>
      </c>
      <c r="J5" s="3">
        <f>IF(COUNT(Table13[[#This Row],[Sou]:[Bal]])&gt;1,MIN(Table13[[#This Row],[Sou]:[Column2]]),0)</f>
        <v>460</v>
      </c>
      <c r="K5" s="17">
        <f>IF(SUM(Table13[[#This Row],[Sou]:[Bal]])-Table13[[#This Row],[Discard]]+Table13[[#This Row],[Discard]]/100000&gt;0,SUM(Table13[[#This Row],[Sou]:[Bal]])-Table13[[#This Row],[Discard]]*0.9999,"")</f>
        <v>480.04599999999999</v>
      </c>
      <c r="L5" s="2">
        <f>IF(Table13[[#This Row],[Points]]&lt;&gt;"",RANK(Table13[[#This Row],[Points]],Table13[Points]),"")</f>
        <v>2</v>
      </c>
      <c r="M5" s="5" t="str">
        <f>IF(Table13[[#This Row],[Name]]&lt;&gt;"",Table13[[#This Row],[Name]],"")</f>
        <v>Ahl, Alexander</v>
      </c>
      <c r="N5">
        <f>SUM(Table13[[#This Row],[Sou]:[Column3]])-Table13[[#This Row],[Discard]]</f>
        <v>480</v>
      </c>
      <c r="O5" s="5">
        <f>RANK(Table13[[#This Row],[Total2]],Table13[Total2])</f>
        <v>2</v>
      </c>
    </row>
    <row r="6" spans="1:15">
      <c r="A6" s="7" t="s">
        <v>285</v>
      </c>
      <c r="B6" s="2" t="s">
        <v>286</v>
      </c>
      <c r="C6" s="2">
        <v>460</v>
      </c>
      <c r="D6" s="2">
        <v>480</v>
      </c>
      <c r="J6" s="3">
        <f>IF(COUNT(Table13[[#This Row],[Sou]:[Bal]])&gt;1,MIN(Table13[[#This Row],[Sou]:[Column2]]),0)</f>
        <v>460</v>
      </c>
      <c r="K6" s="17">
        <f>IF(SUM(Table13[[#This Row],[Sou]:[Bal]])-Table13[[#This Row],[Discard]]+Table13[[#This Row],[Discard]]/100000&gt;0,SUM(Table13[[#This Row],[Sou]:[Bal]])-Table13[[#This Row],[Discard]]*0.9999,"")</f>
        <v>480.04599999999999</v>
      </c>
      <c r="L6" s="2">
        <f>IF(Table13[[#This Row],[Points]]&lt;&gt;"",RANK(Table13[[#This Row],[Points]],Table13[Points]),"")</f>
        <v>2</v>
      </c>
      <c r="M6" s="5" t="str">
        <f>IF(Table13[[#This Row],[Name]]&lt;&gt;"",Table13[[#This Row],[Name]],"")</f>
        <v>Barry, James</v>
      </c>
      <c r="N6">
        <f>SUM(Table13[[#This Row],[Sou]:[Column3]])-Table13[[#This Row],[Discard]]</f>
        <v>480</v>
      </c>
      <c r="O6" s="5">
        <f>RANK(Table13[[#This Row],[Total2]],Table13[Total2])</f>
        <v>2</v>
      </c>
    </row>
    <row r="7" spans="1:15">
      <c r="A7" s="7" t="s">
        <v>287</v>
      </c>
      <c r="B7" s="2" t="s">
        <v>288</v>
      </c>
      <c r="C7" s="8">
        <v>440</v>
      </c>
      <c r="D7" s="2">
        <v>440</v>
      </c>
      <c r="J7" s="3">
        <f>IF(COUNT(Table13[[#This Row],[Sou]:[Bal]])&gt;1,MIN(Table13[[#This Row],[Sou]:[Column2]]),0)</f>
        <v>440</v>
      </c>
      <c r="K7" s="17">
        <f>IF(SUM(Table13[[#This Row],[Sou]:[Bal]])-Table13[[#This Row],[Discard]]+Table13[[#This Row],[Discard]]/100000&gt;0,SUM(Table13[[#This Row],[Sou]:[Bal]])-Table13[[#This Row],[Discard]]*0.9999,"")</f>
        <v>440.04399999999998</v>
      </c>
      <c r="L7" s="2">
        <f>IF(Table13[[#This Row],[Points]]&lt;&gt;"",RANK(Table13[[#This Row],[Points]],Table13[Points]),"")</f>
        <v>4</v>
      </c>
      <c r="M7" s="5" t="str">
        <f>IF(Table13[[#This Row],[Name]]&lt;&gt;"",Table13[[#This Row],[Name]],"")</f>
        <v>O'Callaghan, Conor</v>
      </c>
      <c r="N7">
        <f>SUM(Table13[[#This Row],[Sou]:[Column3]])-Table13[[#This Row],[Discard]]</f>
        <v>440</v>
      </c>
      <c r="O7" s="5">
        <f>RANK(Table13[[#This Row],[Total2]],Table13[Total2])</f>
        <v>4</v>
      </c>
    </row>
    <row r="8" spans="1:15">
      <c r="A8" s="7" t="s">
        <v>289</v>
      </c>
      <c r="B8" s="2" t="s">
        <v>279</v>
      </c>
      <c r="C8" s="2">
        <v>440</v>
      </c>
      <c r="D8" s="2">
        <v>405</v>
      </c>
      <c r="J8" s="3">
        <f>IF(COUNT(Table13[[#This Row],[Sou]:[Bal]])&gt;1,MIN(Table13[[#This Row],[Sou]:[Column2]]),0)</f>
        <v>405</v>
      </c>
      <c r="K8" s="17">
        <f>IF(SUM(Table13[[#This Row],[Sou]:[Bal]])-Table13[[#This Row],[Discard]]+Table13[[#This Row],[Discard]]/100000&gt;0,SUM(Table13[[#This Row],[Sou]:[Bal]])-Table13[[#This Row],[Discard]]*0.9999,"")</f>
        <v>440.04050000000001</v>
      </c>
      <c r="L8" s="2">
        <f>IF(Table13[[#This Row],[Points]]&lt;&gt;"",RANK(Table13[[#This Row],[Points]],Table13[Points]),"")</f>
        <v>5</v>
      </c>
      <c r="M8" s="5" t="str">
        <f>IF(Table13[[#This Row],[Name]]&lt;&gt;"",Table13[[#This Row],[Name]],"")</f>
        <v>O'Driscoll, Niall</v>
      </c>
      <c r="N8">
        <f>SUM(Table13[[#This Row],[Sou]:[Column3]])-Table13[[#This Row],[Discard]]</f>
        <v>440</v>
      </c>
      <c r="O8" s="5">
        <f>RANK(Table13[[#This Row],[Total2]],Table13[Total2])</f>
        <v>4</v>
      </c>
    </row>
    <row r="9" spans="1:15">
      <c r="A9" s="7" t="s">
        <v>290</v>
      </c>
      <c r="B9" s="2" t="s">
        <v>291</v>
      </c>
      <c r="C9" s="2">
        <v>420</v>
      </c>
      <c r="D9" s="2">
        <v>430</v>
      </c>
      <c r="J9" s="3">
        <f>IF(COUNT(Table13[[#This Row],[Sou]:[Bal]])&gt;1,MIN(Table13[[#This Row],[Sou]:[Column2]]),0)</f>
        <v>420</v>
      </c>
      <c r="K9" s="17">
        <f>IF(SUM(Table13[[#This Row],[Sou]:[Bal]])-Table13[[#This Row],[Discard]]+Table13[[#This Row],[Discard]]/100000&gt;0,SUM(Table13[[#This Row],[Sou]:[Bal]])-Table13[[#This Row],[Discard]]*0.9999,"")</f>
        <v>430.04199999999997</v>
      </c>
      <c r="L9" s="2">
        <f>IF(Table13[[#This Row],[Points]]&lt;&gt;"",RANK(Table13[[#This Row],[Points]],Table13[Points]),"")</f>
        <v>6</v>
      </c>
      <c r="M9" s="5" t="str">
        <f>IF(Table13[[#This Row],[Name]]&lt;&gt;"",Table13[[#This Row],[Name]],"")</f>
        <v>Buckley, Adam</v>
      </c>
      <c r="N9">
        <f>SUM(Table13[[#This Row],[Sou]:[Column3]])-Table13[[#This Row],[Discard]]</f>
        <v>430</v>
      </c>
      <c r="O9" s="5">
        <f>RANK(Table13[[#This Row],[Total2]],Table13[Total2])</f>
        <v>6</v>
      </c>
    </row>
    <row r="10" spans="1:15">
      <c r="A10" s="7" t="s">
        <v>292</v>
      </c>
      <c r="B10" s="2" t="s">
        <v>291</v>
      </c>
      <c r="C10" s="2">
        <v>430</v>
      </c>
      <c r="D10" s="2">
        <v>0</v>
      </c>
      <c r="J10" s="3">
        <f>IF(COUNT(Table13[[#This Row],[Sou]:[Bal]])&gt;1,MIN(Table13[[#This Row],[Sou]:[Column2]]),0)</f>
        <v>0</v>
      </c>
      <c r="K10" s="17">
        <f>IF(SUM(Table13[[#This Row],[Sou]:[Bal]])-Table13[[#This Row],[Discard]]+Table13[[#This Row],[Discard]]/100000&gt;0,SUM(Table13[[#This Row],[Sou]:[Bal]])-Table13[[#This Row],[Discard]]*0.9999,"")</f>
        <v>430</v>
      </c>
      <c r="L10" s="2">
        <f>IF(Table13[[#This Row],[Points]]&lt;&gt;"",RANK(Table13[[#This Row],[Points]],Table13[Points]),"")</f>
        <v>7</v>
      </c>
      <c r="M10" s="5" t="str">
        <f>IF(Table13[[#This Row],[Name]]&lt;&gt;"",Table13[[#This Row],[Name]],"")</f>
        <v>Boyd, Darragh</v>
      </c>
      <c r="N10">
        <f>SUM(Table13[[#This Row],[Sou]:[Column3]])-Table13[[#This Row],[Discard]]</f>
        <v>430</v>
      </c>
      <c r="O10" s="5">
        <f>RANK(Table13[[#This Row],[Total2]],Table13[Total2])</f>
        <v>6</v>
      </c>
    </row>
    <row r="11" spans="1:15">
      <c r="A11" s="7" t="s">
        <v>293</v>
      </c>
      <c r="B11" s="2" t="s">
        <v>294</v>
      </c>
      <c r="C11" s="2">
        <v>393</v>
      </c>
      <c r="D11" s="2">
        <v>420</v>
      </c>
      <c r="J11" s="3">
        <f>IF(COUNT(Table13[[#This Row],[Sou]:[Bal]])&gt;1,MIN(Table13[[#This Row],[Sou]:[Column2]]),0)</f>
        <v>393</v>
      </c>
      <c r="K11" s="17">
        <f>IF(SUM(Table13[[#This Row],[Sou]:[Bal]])-Table13[[#This Row],[Discard]]+Table13[[#This Row],[Discard]]/100000&gt;0,SUM(Table13[[#This Row],[Sou]:[Bal]])-Table13[[#This Row],[Discard]]*0.9999,"")</f>
        <v>420.03929999999997</v>
      </c>
      <c r="L11" s="2">
        <f>IF(Table13[[#This Row],[Points]]&lt;&gt;"",RANK(Table13[[#This Row],[Points]],Table13[Points]),"")</f>
        <v>8</v>
      </c>
      <c r="M11" s="5" t="str">
        <f>IF(Table13[[#This Row],[Name]]&lt;&gt;"",Table13[[#This Row],[Name]],"")</f>
        <v>Leahy, Conor</v>
      </c>
      <c r="N11">
        <f>SUM(Table13[[#This Row],[Sou]:[Column3]])-Table13[[#This Row],[Discard]]</f>
        <v>420</v>
      </c>
      <c r="O11" s="5">
        <f>RANK(Table13[[#This Row],[Total2]],Table13[Total2])</f>
        <v>8</v>
      </c>
    </row>
    <row r="12" spans="1:15">
      <c r="A12" s="9" t="s">
        <v>295</v>
      </c>
      <c r="B12" s="10" t="s">
        <v>291</v>
      </c>
      <c r="C12" s="10">
        <v>410</v>
      </c>
      <c r="D12" s="10">
        <v>0</v>
      </c>
      <c r="E12" s="10"/>
      <c r="F12" s="10"/>
      <c r="G12" s="10"/>
      <c r="H12" s="10"/>
      <c r="I12" s="10"/>
      <c r="J12" s="3">
        <f>IF(COUNT(Table13[[#This Row],[Sou]:[Bal]])&gt;1,MIN(Table13[[#This Row],[Sou]:[Column2]]),0)</f>
        <v>0</v>
      </c>
      <c r="K12" s="17">
        <f>IF(SUM(Table13[[#This Row],[Sou]:[Bal]])-Table13[[#This Row],[Discard]]+Table13[[#This Row],[Discard]]/100000&gt;0,SUM(Table13[[#This Row],[Sou]:[Bal]])-Table13[[#This Row],[Discard]]*0.9999,"")</f>
        <v>410</v>
      </c>
      <c r="L12" s="10">
        <f>IF(Table13[[#This Row],[Points]]&lt;&gt;"",RANK(Table13[[#This Row],[Points]],Table13[Points]),"")</f>
        <v>9</v>
      </c>
      <c r="M12" s="5" t="str">
        <f>IF(Table13[[#This Row],[Name]]&lt;&gt;"",Table13[[#This Row],[Name]],"")</f>
        <v>Browne, Kevin</v>
      </c>
      <c r="N12">
        <f>SUM(Table13[[#This Row],[Sou]:[Column3]])-Table13[[#This Row],[Discard]]</f>
        <v>410</v>
      </c>
      <c r="O12" s="5">
        <f>RANK(Table13[[#This Row],[Total2]],Table13[Total2])</f>
        <v>9</v>
      </c>
    </row>
    <row r="13" spans="1:15">
      <c r="A13" t="s">
        <v>296</v>
      </c>
      <c r="B13" s="2" t="s">
        <v>284</v>
      </c>
      <c r="C13" s="2">
        <v>393</v>
      </c>
      <c r="D13" s="2">
        <v>405</v>
      </c>
      <c r="J13" s="3">
        <f>IF(COUNT(Table13[[#This Row],[Sou]:[Bal]])&gt;1,MIN(Table13[[#This Row],[Sou]:[Column2]]),0)</f>
        <v>393</v>
      </c>
      <c r="K13" s="17">
        <f>IF(SUM(Table13[[#This Row],[Sou]:[Bal]])-Table13[[#This Row],[Discard]]+Table13[[#This Row],[Discard]]/100000&gt;0,SUM(Table13[[#This Row],[Sou]:[Bal]])-Table13[[#This Row],[Discard]]*0.9999,"")</f>
        <v>405.03929999999997</v>
      </c>
      <c r="L13" s="2">
        <f>IF(Table13[[#This Row],[Points]]&lt;&gt;"",RANK(Table13[[#This Row],[Points]],Table13[Points]),"")</f>
        <v>10</v>
      </c>
      <c r="M13" s="5" t="str">
        <f>IF(Table13[[#This Row],[Name]]&lt;&gt;"",Table13[[#This Row],[Name]],"")</f>
        <v>Lucey, Shang</v>
      </c>
      <c r="N13">
        <f>SUM(Table13[[#This Row],[Sou]:[Column3]])-Table13[[#This Row],[Discard]]</f>
        <v>405</v>
      </c>
      <c r="O13" s="5">
        <f>RANK(Table13[[#This Row],[Total2]],Table13[Total2])</f>
        <v>10</v>
      </c>
    </row>
    <row r="14" spans="1:15">
      <c r="A14" t="s">
        <v>297</v>
      </c>
      <c r="B14" s="2" t="s">
        <v>284</v>
      </c>
      <c r="C14" s="2">
        <v>400</v>
      </c>
      <c r="D14" s="2">
        <v>0</v>
      </c>
      <c r="J14" s="3">
        <f>IF(COUNT(Table13[[#This Row],[Sou]:[Bal]])&gt;1,MIN(Table13[[#This Row],[Sou]:[Column2]]),0)</f>
        <v>0</v>
      </c>
      <c r="K14" s="17">
        <f>IF(SUM(Table13[[#This Row],[Sou]:[Bal]])-Table13[[#This Row],[Discard]]+Table13[[#This Row],[Discard]]/100000&gt;0,SUM(Table13[[#This Row],[Sou]:[Bal]])-Table13[[#This Row],[Discard]]*0.9999,"")</f>
        <v>400</v>
      </c>
      <c r="L14" s="2">
        <f>IF(Table13[[#This Row],[Points]]&lt;&gt;"",RANK(Table13[[#This Row],[Points]],Table13[Points]),"")</f>
        <v>11</v>
      </c>
      <c r="M14" s="5" t="str">
        <f>IF(Table13[[#This Row],[Name]]&lt;&gt;"",Table13[[#This Row],[Name]],"")</f>
        <v>Benson, Sam</v>
      </c>
      <c r="N14">
        <f>SUM(Table13[[#This Row],[Sou]:[Column3]])-Table13[[#This Row],[Discard]]</f>
        <v>400</v>
      </c>
      <c r="O14" s="5">
        <f>RANK(Table13[[#This Row],[Total2]],Table13[Total2])</f>
        <v>11</v>
      </c>
    </row>
    <row r="15" spans="1:15">
      <c r="A15" s="7" t="s">
        <v>298</v>
      </c>
      <c r="B15" s="2" t="s">
        <v>288</v>
      </c>
      <c r="C15" s="2">
        <v>383</v>
      </c>
      <c r="D15" s="2">
        <v>395</v>
      </c>
      <c r="J15" s="3">
        <f>IF(COUNT(Table13[[#This Row],[Sou]:[Bal]])&gt;1,MIN(Table13[[#This Row],[Sou]:[Column2]]),0)</f>
        <v>383</v>
      </c>
      <c r="K15" s="17">
        <f>IF(SUM(Table13[[#This Row],[Sou]:[Bal]])-Table13[[#This Row],[Discard]]+Table13[[#This Row],[Discard]]/100000&gt;0,SUM(Table13[[#This Row],[Sou]:[Bal]])-Table13[[#This Row],[Discard]]*0.9999,"")</f>
        <v>395.03829999999999</v>
      </c>
      <c r="L15" s="2">
        <f>IF(Table13[[#This Row],[Points]]&lt;&gt;"",RANK(Table13[[#This Row],[Points]],Table13[Points]),"")</f>
        <v>12</v>
      </c>
      <c r="M15" s="5" t="str">
        <f>IF(Table13[[#This Row],[Name]]&lt;&gt;"",Table13[[#This Row],[Name]],"")</f>
        <v>Herberich, Oisin</v>
      </c>
      <c r="N15">
        <f>SUM(Table13[[#This Row],[Sou]:[Column3]])-Table13[[#This Row],[Discard]]</f>
        <v>395</v>
      </c>
      <c r="O15" s="5">
        <f>RANK(Table13[[#This Row],[Total2]],Table13[Total2])</f>
        <v>12</v>
      </c>
    </row>
    <row r="16" spans="1:15">
      <c r="A16" t="s">
        <v>299</v>
      </c>
      <c r="B16" s="2" t="s">
        <v>294</v>
      </c>
      <c r="C16" s="2">
        <v>383</v>
      </c>
      <c r="D16" s="2">
        <v>0</v>
      </c>
      <c r="J16" s="3">
        <f>IF(COUNT(Table13[[#This Row],[Sou]:[Bal]])&gt;1,MIN(Table13[[#This Row],[Sou]:[Column2]]),0)</f>
        <v>0</v>
      </c>
      <c r="K16" s="17">
        <f>IF(SUM(Table13[[#This Row],[Sou]:[Bal]])-Table13[[#This Row],[Discard]]+Table13[[#This Row],[Discard]]/100000&gt;0,SUM(Table13[[#This Row],[Sou]:[Bal]])-Table13[[#This Row],[Discard]]*0.9999,"")</f>
        <v>383</v>
      </c>
      <c r="L16" s="2">
        <f>IF(Table13[[#This Row],[Points]]&lt;&gt;"",RANK(Table13[[#This Row],[Points]],Table13[Points]),"")</f>
        <v>13</v>
      </c>
      <c r="M16" s="5" t="str">
        <f>IF(Table13[[#This Row],[Name]]&lt;&gt;"",Table13[[#This Row],[Name]],"")</f>
        <v>Murphy, Sam</v>
      </c>
      <c r="N16">
        <f>SUM(Table13[[#This Row],[Sou]:[Column3]])-Table13[[#This Row],[Discard]]</f>
        <v>383</v>
      </c>
      <c r="O16" s="5">
        <f>RANK(Table13[[#This Row],[Total2]],Table13[Total2])</f>
        <v>13</v>
      </c>
    </row>
    <row r="17" spans="1:15">
      <c r="A17" s="7" t="s">
        <v>300</v>
      </c>
      <c r="B17" s="2" t="s">
        <v>288</v>
      </c>
      <c r="J17" s="3">
        <f>IF(COUNT(Table13[[#This Row],[Sou]:[Bal]])&gt;1,MIN(Table13[[#This Row],[Sou]:[Column2]]),0)</f>
        <v>0</v>
      </c>
      <c r="K17" s="17" t="str">
        <f>IF(SUM(Table13[[#This Row],[Sou]:[Bal]])-Table13[[#This Row],[Discard]]+Table13[[#This Row],[Discard]]/100000&gt;0,SUM(Table13[[#This Row],[Sou]:[Bal]])-Table13[[#This Row],[Discard]]*0.9999,"")</f>
        <v/>
      </c>
      <c r="L17" s="2" t="str">
        <f>IF(Table13[[#This Row],[Points]]&lt;&gt;"",RANK(Table13[[#This Row],[Points]],Table13[Points]),"")</f>
        <v/>
      </c>
      <c r="M17" s="5" t="str">
        <f>IF(Table13[[#This Row],[Name]]&lt;&gt;"",Table13[[#This Row],[Name]],"")</f>
        <v>Jefferys, William</v>
      </c>
      <c r="N17">
        <f>SUM(Table13[[#This Row],[Sou]:[Column3]])-Table13[[#This Row],[Discard]]</f>
        <v>0</v>
      </c>
      <c r="O17" s="5">
        <f>RANK(Table13[[#This Row],[Total2]],Table13[Total2])</f>
        <v>14</v>
      </c>
    </row>
    <row r="18" spans="1:15">
      <c r="A18" s="7" t="s">
        <v>301</v>
      </c>
      <c r="B18" s="2" t="s">
        <v>294</v>
      </c>
      <c r="J18" s="3">
        <f>IF(COUNT(Table13[[#This Row],[Sou]:[Bal]])&gt;1,MIN(Table13[[#This Row],[Sou]:[Column2]]),0)</f>
        <v>0</v>
      </c>
      <c r="K18" s="17" t="str">
        <f>IF(SUM(Table13[[#This Row],[Sou]:[Bal]])-Table13[[#This Row],[Discard]]+Table13[[#This Row],[Discard]]/100000&gt;0,SUM(Table13[[#This Row],[Sou]:[Bal]])-Table13[[#This Row],[Discard]]*0.9999,"")</f>
        <v/>
      </c>
      <c r="L18" s="2" t="str">
        <f>IF(Table13[[#This Row],[Points]]&lt;&gt;"",RANK(Table13[[#This Row],[Points]],Table13[Points]),"")</f>
        <v/>
      </c>
      <c r="M18" s="5" t="str">
        <f>IF(Table13[[#This Row],[Name]]&lt;&gt;"",Table13[[#This Row],[Name]],"")</f>
        <v>Harrington, Auryn</v>
      </c>
      <c r="N18">
        <f>SUM(Table13[[#This Row],[Sou]:[Column3]])-Table13[[#This Row],[Discard]]</f>
        <v>0</v>
      </c>
      <c r="O18" s="5">
        <f>RANK(Table13[[#This Row],[Total2]],Table13[Total2])</f>
        <v>14</v>
      </c>
    </row>
    <row r="19" spans="1:15">
      <c r="A19" s="7"/>
      <c r="J19" s="3">
        <f>IF(COUNT(Table13[[#This Row],[Sou]:[Bal]])&gt;1,MIN(Table13[[#This Row],[Sou]:[Column2]]),0)</f>
        <v>0</v>
      </c>
      <c r="K19" s="17" t="str">
        <f>IF(SUM(Table13[[#This Row],[Sou]:[Bal]])-Table13[[#This Row],[Discard]]+Table13[[#This Row],[Discard]]/100000&gt;0,SUM(Table13[[#This Row],[Sou]:[Bal]])-Table13[[#This Row],[Discard]]*0.9999,"")</f>
        <v/>
      </c>
      <c r="L19" s="2" t="str">
        <f>IF(Table13[[#This Row],[Points]]&lt;&gt;"",RANK(Table13[[#This Row],[Points]],Table13[Points]),"")</f>
        <v/>
      </c>
      <c r="M19" s="5" t="str">
        <f>IF(Table13[[#This Row],[Name]]&lt;&gt;"",Table13[[#This Row],[Name]],"")</f>
        <v/>
      </c>
      <c r="N19">
        <f>SUM(Table13[[#This Row],[Sou]:[Column3]])-Table13[[#This Row],[Discard]]</f>
        <v>0</v>
      </c>
      <c r="O19" s="5">
        <f>RANK(Table13[[#This Row],[Total2]],Table13[Total2])</f>
        <v>14</v>
      </c>
    </row>
    <row r="20" spans="1:15">
      <c r="A20" s="7"/>
      <c r="J20" s="3">
        <f>IF(COUNT(Table13[[#This Row],[Sou]:[Bal]])&gt;1,MIN(Table13[[#This Row],[Sou]:[Column2]]),0)</f>
        <v>0</v>
      </c>
      <c r="K20" s="17" t="str">
        <f>IF(SUM(Table13[[#This Row],[Sou]:[Bal]])-Table13[[#This Row],[Discard]]+Table13[[#This Row],[Discard]]/100000&gt;0,SUM(Table13[[#This Row],[Sou]:[Bal]])-Table13[[#This Row],[Discard]]*0.9999,"")</f>
        <v/>
      </c>
      <c r="L20" s="2" t="str">
        <f>IF(Table13[[#This Row],[Points]]&lt;&gt;"",RANK(Table13[[#This Row],[Points]],Table13[Points]),"")</f>
        <v/>
      </c>
      <c r="M20" s="5" t="str">
        <f>IF(Table13[[#This Row],[Name]]&lt;&gt;"",Table13[[#This Row],[Name]],"")</f>
        <v/>
      </c>
      <c r="N20">
        <f>SUM(Table13[[#This Row],[Sou]:[Column3]])-Table13[[#This Row],[Discard]]</f>
        <v>0</v>
      </c>
      <c r="O20" s="5">
        <f>RANK(Table13[[#This Row],[Total2]],Table13[Total2])</f>
        <v>14</v>
      </c>
    </row>
    <row r="21" spans="1:15">
      <c r="A21" s="7"/>
      <c r="J21" s="3">
        <f>IF(COUNT(Table13[[#This Row],[Sou]:[Bal]])&gt;1,MIN(Table13[[#This Row],[Sou]:[Column2]]),0)</f>
        <v>0</v>
      </c>
      <c r="K21" s="17" t="str">
        <f>IF(SUM(Table13[[#This Row],[Sou]:[Bal]])-Table13[[#This Row],[Discard]]+Table13[[#This Row],[Discard]]/100000&gt;0,SUM(Table13[[#This Row],[Sou]:[Bal]])-Table13[[#This Row],[Discard]]*0.9999,"")</f>
        <v/>
      </c>
      <c r="L21" s="2" t="str">
        <f>IF(Table13[[#This Row],[Points]]&lt;&gt;"",RANK(Table13[[#This Row],[Points]],Table13[Points]),"")</f>
        <v/>
      </c>
      <c r="M21" s="5" t="str">
        <f>IF(Table13[[#This Row],[Name]]&lt;&gt;"",Table13[[#This Row],[Name]],"")</f>
        <v/>
      </c>
      <c r="N21">
        <f>SUM(Table13[[#This Row],[Sou]:[Column3]])-Table13[[#This Row],[Discard]]</f>
        <v>0</v>
      </c>
      <c r="O21" s="5">
        <f>RANK(Table13[[#This Row],[Total2]],Table13[Total2])</f>
        <v>14</v>
      </c>
    </row>
    <row r="22" spans="1:15">
      <c r="A22" s="7"/>
      <c r="J22" s="3">
        <f>IF(COUNT(Table13[[#This Row],[Sou]:[Bal]])&gt;1,MIN(Table13[[#This Row],[Sou]:[Column2]]),0)</f>
        <v>0</v>
      </c>
      <c r="K22" s="17" t="str">
        <f>IF(SUM(Table13[[#This Row],[Sou]:[Bal]])-Table13[[#This Row],[Discard]]+Table13[[#This Row],[Discard]]/100000&gt;0,SUM(Table13[[#This Row],[Sou]:[Bal]])-Table13[[#This Row],[Discard]]*0.9999,"")</f>
        <v/>
      </c>
      <c r="L22" s="2" t="str">
        <f>IF(Table13[[#This Row],[Points]]&lt;&gt;"",RANK(Table13[[#This Row],[Points]],Table13[Points]),"")</f>
        <v/>
      </c>
      <c r="M22" s="5" t="str">
        <f>IF(Table13[[#This Row],[Name]]&lt;&gt;"",Table13[[#This Row],[Name]],"")</f>
        <v/>
      </c>
      <c r="N22">
        <f>SUM(Table13[[#This Row],[Sou]:[Column3]])-Table13[[#This Row],[Discard]]</f>
        <v>0</v>
      </c>
      <c r="O22" s="5">
        <f>RANK(Table13[[#This Row],[Total2]],Table13[Total2])</f>
        <v>14</v>
      </c>
    </row>
    <row r="23" spans="1:15">
      <c r="A23" s="7"/>
      <c r="J23" s="3">
        <f>IF(COUNT(Table13[[#This Row],[Sou]:[Bal]])&gt;1,MIN(Table13[[#This Row],[Sou]:[Column2]]),0)</f>
        <v>0</v>
      </c>
      <c r="K23" s="17" t="str">
        <f>IF(SUM(Table13[[#This Row],[Sou]:[Bal]])-Table13[[#This Row],[Discard]]+Table13[[#This Row],[Discard]]/100000&gt;0,SUM(Table13[[#This Row],[Sou]:[Bal]])-Table13[[#This Row],[Discard]]*0.9999,"")</f>
        <v/>
      </c>
      <c r="L23" s="2" t="str">
        <f>IF(Table13[[#This Row],[Points]]&lt;&gt;"",RANK(Table13[[#This Row],[Points]],Table13[Points]),"")</f>
        <v/>
      </c>
      <c r="M23" s="5" t="str">
        <f>IF(Table13[[#This Row],[Name]]&lt;&gt;"",Table13[[#This Row],[Name]],"")</f>
        <v/>
      </c>
      <c r="N23">
        <f>SUM(Table13[[#This Row],[Sou]:[Column3]])-Table13[[#This Row],[Discard]]</f>
        <v>0</v>
      </c>
      <c r="O23" s="5">
        <f>RANK(Table13[[#This Row],[Total2]],Table13[Total2])</f>
        <v>14</v>
      </c>
    </row>
    <row r="24" spans="1:15">
      <c r="A24" s="7"/>
      <c r="J24" s="3">
        <f>IF(COUNT(Table13[[#This Row],[Sou]:[Bal]])&gt;1,MIN(Table13[[#This Row],[Sou]:[Column2]]),0)</f>
        <v>0</v>
      </c>
      <c r="K24" s="17" t="str">
        <f>IF(SUM(Table13[[#This Row],[Sou]:[Bal]])-Table13[[#This Row],[Discard]]+Table13[[#This Row],[Discard]]/100000&gt;0,SUM(Table13[[#This Row],[Sou]:[Bal]])-Table13[[#This Row],[Discard]]*0.9999,"")</f>
        <v/>
      </c>
      <c r="L24" s="2" t="str">
        <f>IF(Table13[[#This Row],[Points]]&lt;&gt;"",RANK(Table13[[#This Row],[Points]],Table13[Points]),"")</f>
        <v/>
      </c>
      <c r="M24" s="5" t="str">
        <f>IF(Table13[[#This Row],[Name]]&lt;&gt;"",Table13[[#This Row],[Name]],"")</f>
        <v/>
      </c>
      <c r="N24">
        <f>SUM(Table13[[#This Row],[Sou]:[Column3]])-Table13[[#This Row],[Discard]]</f>
        <v>0</v>
      </c>
      <c r="O24" s="5">
        <f>RANK(Table13[[#This Row],[Total2]],Table13[Total2])</f>
        <v>14</v>
      </c>
    </row>
    <row r="25" spans="1:15">
      <c r="J25" s="3">
        <f>IF(COUNT(Table13[[#This Row],[Sou]:[Bal]])&gt;1,MIN(Table13[[#This Row],[Sou]:[Column2]]),0)</f>
        <v>0</v>
      </c>
      <c r="K25" s="17" t="str">
        <f>IF(SUM(Table13[[#This Row],[Sou]:[Bal]])-Table13[[#This Row],[Discard]]+Table13[[#This Row],[Discard]]/100000&gt;0,SUM(Table13[[#This Row],[Sou]:[Bal]])-Table13[[#This Row],[Discard]]*0.9999,"")</f>
        <v/>
      </c>
      <c r="L25" s="2" t="str">
        <f>IF(Table13[[#This Row],[Points]]&lt;&gt;"",RANK(Table13[[#This Row],[Points]],Table13[Points]),"")</f>
        <v/>
      </c>
      <c r="M25" s="5" t="str">
        <f>IF(Table13[[#This Row],[Name]]&lt;&gt;"",Table13[[#This Row],[Name]],"")</f>
        <v/>
      </c>
      <c r="N25">
        <f>SUM(Table13[[#This Row],[Sou]:[Column3]])-Table13[[#This Row],[Discard]]</f>
        <v>0</v>
      </c>
      <c r="O25" s="5">
        <f>RANK(Table13[[#This Row],[Total2]],Table13[Total2])</f>
        <v>14</v>
      </c>
    </row>
    <row r="26" spans="1:15">
      <c r="J26" s="3">
        <f>IF(COUNT(Table13[[#This Row],[Sou]:[Bal]])&gt;1,MIN(Table13[[#This Row],[Sou]:[Column2]]),0)</f>
        <v>0</v>
      </c>
      <c r="K26" s="17" t="str">
        <f>IF(SUM(Table13[[#This Row],[Sou]:[Bal]])-Table13[[#This Row],[Discard]]+Table13[[#This Row],[Discard]]/100000&gt;0,SUM(Table13[[#This Row],[Sou]:[Bal]])-Table13[[#This Row],[Discard]]*0.9999,"")</f>
        <v/>
      </c>
      <c r="L26" s="2" t="str">
        <f>IF(Table13[[#This Row],[Points]]&lt;&gt;"",RANK(Table13[[#This Row],[Points]],Table13[Points]),"")</f>
        <v/>
      </c>
      <c r="M26" s="5" t="str">
        <f>IF(Table13[[#This Row],[Name]]&lt;&gt;"",Table13[[#This Row],[Name]],"")</f>
        <v/>
      </c>
      <c r="N26">
        <f>SUM(Table13[[#This Row],[Sou]:[Column3]])-Table13[[#This Row],[Discard]]</f>
        <v>0</v>
      </c>
      <c r="O26" s="5">
        <f>RANK(Table13[[#This Row],[Total2]],Table13[Total2])</f>
        <v>14</v>
      </c>
    </row>
    <row r="27" spans="1:15">
      <c r="J27" s="3">
        <f>IF(COUNT(Table13[[#This Row],[Sou]:[Bal]])&gt;1,MIN(Table13[[#This Row],[Sou]:[Column2]]),0)</f>
        <v>0</v>
      </c>
      <c r="K27" s="17" t="str">
        <f>IF(SUM(Table13[[#This Row],[Sou]:[Bal]])-Table13[[#This Row],[Discard]]+Table13[[#This Row],[Discard]]/100000&gt;0,SUM(Table13[[#This Row],[Sou]:[Bal]])-Table13[[#This Row],[Discard]]*0.9999,"")</f>
        <v/>
      </c>
      <c r="L27" s="2" t="str">
        <f>IF(Table13[[#This Row],[Points]]&lt;&gt;"",RANK(Table13[[#This Row],[Points]],Table13[Points]),"")</f>
        <v/>
      </c>
      <c r="M27" s="5" t="str">
        <f>IF(Table13[[#This Row],[Name]]&lt;&gt;"",Table13[[#This Row],[Name]],"")</f>
        <v/>
      </c>
      <c r="N27">
        <f>SUM(Table13[[#This Row],[Sou]:[Column3]])-Table13[[#This Row],[Discard]]</f>
        <v>0</v>
      </c>
      <c r="O27" s="5">
        <f>RANK(Table13[[#This Row],[Total2]],Table13[Total2])</f>
        <v>14</v>
      </c>
    </row>
    <row r="28" spans="1:15">
      <c r="J28" s="3">
        <f>IF(COUNT(Table13[[#This Row],[Sou]:[Bal]])&gt;1,MIN(Table13[[#This Row],[Sou]:[Column2]]),0)</f>
        <v>0</v>
      </c>
      <c r="K28" s="17" t="str">
        <f>IF(SUM(Table13[[#This Row],[Sou]:[Bal]])-Table13[[#This Row],[Discard]]+Table13[[#This Row],[Discard]]/100000&gt;0,SUM(Table13[[#This Row],[Sou]:[Bal]])-Table13[[#This Row],[Discard]]*0.9999,"")</f>
        <v/>
      </c>
      <c r="L28" s="2" t="str">
        <f>IF(Table13[[#This Row],[Points]]&lt;&gt;"",RANK(Table13[[#This Row],[Points]],Table13[Points]),"")</f>
        <v/>
      </c>
      <c r="M28" s="5" t="str">
        <f>IF(Table13[[#This Row],[Name]]&lt;&gt;"",Table13[[#This Row],[Name]],"")</f>
        <v/>
      </c>
      <c r="N28">
        <f>SUM(Table13[[#This Row],[Sou]:[Column3]])-Table13[[#This Row],[Discard]]</f>
        <v>0</v>
      </c>
      <c r="O28" s="5">
        <f>RANK(Table13[[#This Row],[Total2]],Table13[Total2])</f>
        <v>14</v>
      </c>
    </row>
    <row r="29" spans="1:15">
      <c r="J29" s="3">
        <f>IF(COUNT(Table13[[#This Row],[Sou]:[Bal]])&gt;1,MIN(Table13[[#This Row],[Sou]:[Column2]]),0)</f>
        <v>0</v>
      </c>
      <c r="K29" s="17" t="str">
        <f>IF(SUM(Table13[[#This Row],[Sou]:[Bal]])-Table13[[#This Row],[Discard]]+Table13[[#This Row],[Discard]]/100000&gt;0,SUM(Table13[[#This Row],[Sou]:[Bal]])-Table13[[#This Row],[Discard]]*0.9999,"")</f>
        <v/>
      </c>
      <c r="L29" s="2" t="str">
        <f>IF(Table13[[#This Row],[Points]]&lt;&gt;"",RANK(Table13[[#This Row],[Points]],Table13[Points]),"")</f>
        <v/>
      </c>
      <c r="M29" s="5" t="str">
        <f>IF(Table13[[#This Row],[Name]]&lt;&gt;"",Table13[[#This Row],[Name]],"")</f>
        <v/>
      </c>
      <c r="N29">
        <f>SUM(Table13[[#This Row],[Sou]:[Column3]])-Table13[[#This Row],[Discard]]</f>
        <v>0</v>
      </c>
      <c r="O29" s="5">
        <f>RANK(Table13[[#This Row],[Total2]],Table13[Total2])</f>
        <v>14</v>
      </c>
    </row>
    <row r="30" spans="1:15">
      <c r="J30" s="3">
        <f>IF(COUNT(Table13[[#This Row],[Sou]:[Bal]])&gt;1,MIN(Table13[[#This Row],[Sou]:[Column2]]),0)</f>
        <v>0</v>
      </c>
      <c r="K30" s="17" t="str">
        <f>IF(SUM(Table13[[#This Row],[Sou]:[Bal]])-Table13[[#This Row],[Discard]]+Table13[[#This Row],[Discard]]/100000&gt;0,SUM(Table13[[#This Row],[Sou]:[Bal]])-Table13[[#This Row],[Discard]]*0.9999,"")</f>
        <v/>
      </c>
      <c r="L30" s="2" t="str">
        <f>IF(Table13[[#This Row],[Points]]&lt;&gt;"",RANK(Table13[[#This Row],[Points]],Table13[Points]),"")</f>
        <v/>
      </c>
      <c r="M30" s="5" t="str">
        <f>IF(Table13[[#This Row],[Name]]&lt;&gt;"",Table13[[#This Row],[Name]],"")</f>
        <v/>
      </c>
      <c r="N30">
        <f>SUM(Table13[[#This Row],[Sou]:[Column3]])-Table13[[#This Row],[Discard]]</f>
        <v>0</v>
      </c>
      <c r="O30" s="5">
        <f>RANK(Table13[[#This Row],[Total2]],Table13[Total2])</f>
        <v>14</v>
      </c>
    </row>
    <row r="31" spans="1:15">
      <c r="J31" s="3">
        <f>IF(COUNT(Table13[[#This Row],[Sou]:[Bal]])&gt;1,MIN(Table13[[#This Row],[Sou]:[Column2]]),0)</f>
        <v>0</v>
      </c>
      <c r="K31" s="17" t="str">
        <f>IF(SUM(Table13[[#This Row],[Sou]:[Bal]])-Table13[[#This Row],[Discard]]+Table13[[#This Row],[Discard]]/100000&gt;0,SUM(Table13[[#This Row],[Sou]:[Bal]])-Table13[[#This Row],[Discard]]*0.9999,"")</f>
        <v/>
      </c>
      <c r="L31" s="2" t="str">
        <f>IF(Table13[[#This Row],[Points]]&lt;&gt;"",RANK(Table13[[#This Row],[Points]],Table13[Points]),"")</f>
        <v/>
      </c>
      <c r="M31" s="5" t="str">
        <f>IF(Table13[[#This Row],[Name]]&lt;&gt;"",Table13[[#This Row],[Name]],"")</f>
        <v/>
      </c>
      <c r="N31">
        <f>SUM(Table13[[#This Row],[Sou]:[Column3]])-Table13[[#This Row],[Discard]]</f>
        <v>0</v>
      </c>
      <c r="O31" s="5">
        <f>RANK(Table13[[#This Row],[Total2]],Table13[Total2])</f>
        <v>14</v>
      </c>
    </row>
    <row r="32" spans="1:15">
      <c r="A32" s="11"/>
      <c r="B32" s="10"/>
      <c r="C32" s="12"/>
      <c r="D32" s="12"/>
      <c r="E32" s="10"/>
      <c r="F32" s="10"/>
      <c r="G32" s="10"/>
      <c r="H32" s="10"/>
      <c r="I32" s="10"/>
      <c r="J32" s="3">
        <f>IF(COUNT(Table13[[#This Row],[Sou]:[Bal]])&gt;1,MIN(Table13[[#This Row],[Sou]:[Column2]]),0)</f>
        <v>0</v>
      </c>
      <c r="K32" s="17" t="str">
        <f>IF(SUM(Table13[[#This Row],[Sou]:[Bal]])-Table13[[#This Row],[Discard]]+Table13[[#This Row],[Discard]]/100000&gt;0,SUM(Table13[[#This Row],[Sou]:[Bal]])-Table13[[#This Row],[Discard]]*0.9999,"")</f>
        <v/>
      </c>
      <c r="L32" s="10" t="str">
        <f>IF(Table13[[#This Row],[Points]]&lt;&gt;"",RANK(Table13[[#This Row],[Points]],Table13[Points]),"")</f>
        <v/>
      </c>
      <c r="M32" s="5" t="str">
        <f>IF(Table13[[#This Row],[Name]]&lt;&gt;"",Table13[[#This Row],[Name]],"")</f>
        <v/>
      </c>
      <c r="N32">
        <f>SUM(Table13[[#This Row],[Sou]:[Column3]])-Table13[[#This Row],[Discard]]</f>
        <v>0</v>
      </c>
      <c r="O32" s="5">
        <f>RANK(Table13[[#This Row],[Total2]],Table13[Total2])</f>
        <v>14</v>
      </c>
    </row>
    <row r="33" spans="10:15">
      <c r="J33" s="3">
        <f>IF(COUNT(Table13[[#This Row],[Sou]:[Bal]])&gt;1,MIN(Table13[[#This Row],[Sou]:[Column2]]),0)</f>
        <v>0</v>
      </c>
      <c r="K33" s="17" t="str">
        <f>IF(SUM(Table13[[#This Row],[Sou]:[Bal]])-Table13[[#This Row],[Discard]]+Table13[[#This Row],[Discard]]/100000&gt;0,SUM(Table13[[#This Row],[Sou]:[Bal]])-Table13[[#This Row],[Discard]]*0.9999,"")</f>
        <v/>
      </c>
      <c r="L33" s="2" t="str">
        <f>IF(Table13[[#This Row],[Points]]&lt;&gt;"",RANK(Table13[[#This Row],[Points]],Table13[Points]),"")</f>
        <v/>
      </c>
      <c r="M33" s="5" t="str">
        <f>IF(Table13[[#This Row],[Name]]&lt;&gt;"",Table13[[#This Row],[Name]],"")</f>
        <v/>
      </c>
      <c r="N33">
        <f>SUM(Table13[[#This Row],[Sou]:[Column3]])-Table13[[#This Row],[Discard]]</f>
        <v>0</v>
      </c>
      <c r="O33" s="5">
        <f>RANK(Table13[[#This Row],[Total2]],Table13[Total2])</f>
        <v>14</v>
      </c>
    </row>
    <row r="34" spans="10:15">
      <c r="J34" s="3">
        <f>IF(COUNT(Table13[[#This Row],[Sou]:[Bal]])&gt;1,MIN(Table13[[#This Row],[Sou]:[Column2]]),0)</f>
        <v>0</v>
      </c>
      <c r="K34" s="17" t="str">
        <f>IF(SUM(Table13[[#This Row],[Sou]:[Bal]])-Table13[[#This Row],[Discard]]+Table13[[#This Row],[Discard]]/100000&gt;0,SUM(Table13[[#This Row],[Sou]:[Bal]])-Table13[[#This Row],[Discard]]*0.9999,"")</f>
        <v/>
      </c>
      <c r="L34" s="2" t="str">
        <f>IF(Table13[[#This Row],[Points]]&lt;&gt;"",RANK(Table13[[#This Row],[Points]],Table13[Points]),"")</f>
        <v/>
      </c>
      <c r="M34" s="5" t="str">
        <f>IF(Table13[[#This Row],[Name]]&lt;&gt;"",Table13[[#This Row],[Name]],"")</f>
        <v/>
      </c>
      <c r="N34">
        <f>SUM(Table13[[#This Row],[Sou]:[Column3]])-Table13[[#This Row],[Discard]]</f>
        <v>0</v>
      </c>
      <c r="O34" s="5">
        <f>RANK(Table13[[#This Row],[Total2]],Table13[Total2])</f>
        <v>14</v>
      </c>
    </row>
    <row r="35" spans="10:15">
      <c r="J35" s="3">
        <f>IF(COUNT(Table13[[#This Row],[Sou]:[Bal]])&gt;1,MIN(Table13[[#This Row],[Sou]:[Column2]]),0)</f>
        <v>0</v>
      </c>
      <c r="K35" s="17" t="str">
        <f>IF(SUM(Table13[[#This Row],[Sou]:[Bal]])-Table13[[#This Row],[Discard]]+Table13[[#This Row],[Discard]]/100000&gt;0,SUM(Table13[[#This Row],[Sou]:[Bal]])-Table13[[#This Row],[Discard]]*0.9999,"")</f>
        <v/>
      </c>
      <c r="L35" s="2" t="str">
        <f>IF(Table13[[#This Row],[Points]]&lt;&gt;"",RANK(Table13[[#This Row],[Points]],Table13[Points]),"")</f>
        <v/>
      </c>
      <c r="M35" s="5" t="str">
        <f>IF(Table13[[#This Row],[Name]]&lt;&gt;"",Table13[[#This Row],[Name]],"")</f>
        <v/>
      </c>
      <c r="N35">
        <f>SUM(Table13[[#This Row],[Sou]:[Column3]])-Table13[[#This Row],[Discard]]</f>
        <v>0</v>
      </c>
      <c r="O35" s="5">
        <f>RANK(Table13[[#This Row],[Total2]],Table13[Total2])</f>
        <v>14</v>
      </c>
    </row>
    <row r="36" spans="10:15">
      <c r="J36" s="3">
        <f>IF(COUNT(Table13[[#This Row],[Sou]:[Bal]])&gt;1,MIN(Table13[[#This Row],[Sou]:[Column2]]),0)</f>
        <v>0</v>
      </c>
      <c r="K36" s="17" t="str">
        <f>IF(SUM(Table13[[#This Row],[Sou]:[Bal]])-Table13[[#This Row],[Discard]]+Table13[[#This Row],[Discard]]/100000&gt;0,SUM(Table13[[#This Row],[Sou]:[Bal]])-Table13[[#This Row],[Discard]]*0.9999,"")</f>
        <v/>
      </c>
      <c r="L36" s="2" t="str">
        <f>IF(Table13[[#This Row],[Points]]&lt;&gt;"",RANK(Table13[[#This Row],[Points]],Table13[Points]),"")</f>
        <v/>
      </c>
      <c r="M36" s="5" t="str">
        <f>IF(Table13[[#This Row],[Name]]&lt;&gt;"",Table13[[#This Row],[Name]],"")</f>
        <v/>
      </c>
      <c r="N36">
        <f>SUM(Table13[[#This Row],[Sou]:[Column3]])-Table13[[#This Row],[Discard]]</f>
        <v>0</v>
      </c>
      <c r="O36" s="5">
        <f>RANK(Table13[[#This Row],[Total2]],Table13[Total2])</f>
        <v>14</v>
      </c>
    </row>
    <row r="37" spans="10:15">
      <c r="J37" s="3">
        <f>IF(COUNT(Table13[[#This Row],[Sou]:[Bal]])&gt;1,MIN(Table13[[#This Row],[Sou]:[Column2]]),0)</f>
        <v>0</v>
      </c>
      <c r="K37" s="17" t="str">
        <f>IF(SUM(Table13[[#This Row],[Sou]:[Bal]])-Table13[[#This Row],[Discard]]+Table13[[#This Row],[Discard]]/100000&gt;0,SUM(Table13[[#This Row],[Sou]:[Bal]])-Table13[[#This Row],[Discard]]*0.9999,"")</f>
        <v/>
      </c>
      <c r="L37" s="2" t="str">
        <f>IF(Table13[[#This Row],[Points]]&lt;&gt;"",RANK(Table13[[#This Row],[Points]],Table13[Points]),"")</f>
        <v/>
      </c>
      <c r="M37" s="5" t="str">
        <f>IF(Table13[[#This Row],[Name]]&lt;&gt;"",Table13[[#This Row],[Name]],"")</f>
        <v/>
      </c>
      <c r="N37">
        <f>SUM(Table13[[#This Row],[Sou]:[Column3]])-Table13[[#This Row],[Discard]]</f>
        <v>0</v>
      </c>
      <c r="O37" s="5">
        <f>RANK(Table13[[#This Row],[Total2]],Table13[Total2])</f>
        <v>14</v>
      </c>
    </row>
    <row r="38" spans="10:15">
      <c r="J38" s="3">
        <f>IF(COUNT(Table13[[#This Row],[Sou]:[Bal]])&gt;1,MIN(Table13[[#This Row],[Sou]:[Column2]]),0)</f>
        <v>0</v>
      </c>
      <c r="K38" s="17" t="str">
        <f>IF(SUM(Table13[[#This Row],[Sou]:[Bal]])-Table13[[#This Row],[Discard]]+Table13[[#This Row],[Discard]]/100000&gt;0,SUM(Table13[[#This Row],[Sou]:[Bal]])-Table13[[#This Row],[Discard]]*0.9999,"")</f>
        <v/>
      </c>
      <c r="L38" s="2" t="str">
        <f>IF(Table13[[#This Row],[Points]]&lt;&gt;"",RANK(Table13[[#This Row],[Points]],Table13[Points]),"")</f>
        <v/>
      </c>
      <c r="M38" s="5" t="str">
        <f>IF(Table13[[#This Row],[Name]]&lt;&gt;"",Table13[[#This Row],[Name]],"")</f>
        <v/>
      </c>
      <c r="N38">
        <f>SUM(Table13[[#This Row],[Sou]:[Column3]])-Table13[[#This Row],[Discard]]</f>
        <v>0</v>
      </c>
      <c r="O38" s="5">
        <f>RANK(Table13[[#This Row],[Total2]],Table13[Total2])</f>
        <v>14</v>
      </c>
    </row>
    <row r="39" spans="10:15">
      <c r="J39" s="3">
        <f>IF(COUNT(Table13[[#This Row],[Sou]:[Bal]])&gt;1,MIN(Table13[[#This Row],[Sou]:[Column2]]),0)</f>
        <v>0</v>
      </c>
      <c r="K39" s="17" t="str">
        <f>IF(SUM(Table13[[#This Row],[Sou]:[Bal]])-Table13[[#This Row],[Discard]]+Table13[[#This Row],[Discard]]/100000&gt;0,SUM(Table13[[#This Row],[Sou]:[Bal]])-Table13[[#This Row],[Discard]]*0.9999,"")</f>
        <v/>
      </c>
      <c r="L39" s="2" t="str">
        <f>IF(Table13[[#This Row],[Points]]&lt;&gt;"",RANK(Table13[[#This Row],[Points]],Table13[Points]),"")</f>
        <v/>
      </c>
      <c r="M39" s="5" t="str">
        <f>IF(Table13[[#This Row],[Name]]&lt;&gt;"",Table13[[#This Row],[Name]],"")</f>
        <v/>
      </c>
      <c r="N39">
        <f>SUM(Table13[[#This Row],[Sou]:[Column3]])-Table13[[#This Row],[Discard]]</f>
        <v>0</v>
      </c>
      <c r="O39" s="5">
        <f>RANK(Table13[[#This Row],[Total2]],Table13[Total2])</f>
        <v>14</v>
      </c>
    </row>
    <row r="40" spans="10:15">
      <c r="J40" s="3">
        <f>IF(COUNT(Table13[[#This Row],[Sou]:[Bal]])&gt;1,MIN(Table13[[#This Row],[Sou]:[Column2]]),0)</f>
        <v>0</v>
      </c>
      <c r="K40" s="17" t="str">
        <f>IF(SUM(Table13[[#This Row],[Sou]:[Bal]])-Table13[[#This Row],[Discard]]+Table13[[#This Row],[Discard]]/100000&gt;0,SUM(Table13[[#This Row],[Sou]:[Bal]])-Table13[[#This Row],[Discard]]*0.9999,"")</f>
        <v/>
      </c>
      <c r="L40" s="2" t="str">
        <f>IF(Table13[[#This Row],[Points]]&lt;&gt;"",RANK(Table13[[#This Row],[Points]],Table13[Points]),"")</f>
        <v/>
      </c>
      <c r="M40" s="5" t="str">
        <f>IF(Table13[[#This Row],[Name]]&lt;&gt;"",Table13[[#This Row],[Name]],"")</f>
        <v/>
      </c>
      <c r="N40">
        <f>SUM(Table13[[#This Row],[Sou]:[Column3]])-Table13[[#This Row],[Discard]]</f>
        <v>0</v>
      </c>
      <c r="O40" s="5">
        <f>RANK(Table13[[#This Row],[Total2]],Table13[Total2])</f>
        <v>14</v>
      </c>
    </row>
    <row r="41" spans="10:15">
      <c r="J41" s="3">
        <f>IF(COUNT(Table13[[#This Row],[Sou]:[Bal]])&gt;1,MIN(Table13[[#This Row],[Sou]:[Column2]]),0)</f>
        <v>0</v>
      </c>
      <c r="K41" s="17" t="str">
        <f>IF(SUM(Table13[[#This Row],[Sou]:[Bal]])-Table13[[#This Row],[Discard]]+Table13[[#This Row],[Discard]]/100000&gt;0,SUM(Table13[[#This Row],[Sou]:[Bal]])-Table13[[#This Row],[Discard]]*0.9999,"")</f>
        <v/>
      </c>
      <c r="L41" s="2" t="str">
        <f>IF(Table13[[#This Row],[Points]]&lt;&gt;"",RANK(Table13[[#This Row],[Points]],Table13[Points]),"")</f>
        <v/>
      </c>
      <c r="M41" s="5" t="str">
        <f>IF(Table13[[#This Row],[Name]]&lt;&gt;"",Table13[[#This Row],[Name]],"")</f>
        <v/>
      </c>
      <c r="N41">
        <f>SUM(Table13[[#This Row],[Sou]:[Column3]])-Table13[[#This Row],[Discard]]</f>
        <v>0</v>
      </c>
      <c r="O41" s="5">
        <f>RANK(Table13[[#This Row],[Total2]],Table13[Total2])</f>
        <v>14</v>
      </c>
    </row>
    <row r="42" spans="10:15">
      <c r="J42" s="3">
        <f>IF(COUNT(Table13[[#This Row],[Sou]:[Bal]])&gt;1,MIN(Table13[[#This Row],[Sou]:[Column2]]),0)</f>
        <v>0</v>
      </c>
      <c r="K42" s="17" t="str">
        <f>IF(SUM(Table13[[#This Row],[Sou]:[Bal]])-Table13[[#This Row],[Discard]]+Table13[[#This Row],[Discard]]/100000&gt;0,SUM(Table13[[#This Row],[Sou]:[Bal]])-Table13[[#This Row],[Discard]]*0.9999,"")</f>
        <v/>
      </c>
      <c r="L42" s="2" t="str">
        <f>IF(Table13[[#This Row],[Points]]&lt;&gt;"",RANK(Table13[[#This Row],[Points]],Table13[Points]),"")</f>
        <v/>
      </c>
      <c r="M42" s="5" t="str">
        <f>IF(Table13[[#This Row],[Name]]&lt;&gt;"",Table13[[#This Row],[Name]],"")</f>
        <v/>
      </c>
      <c r="N42">
        <f>SUM(Table13[[#This Row],[Sou]:[Column3]])-Table13[[#This Row],[Discard]]</f>
        <v>0</v>
      </c>
      <c r="O42" s="5">
        <f>RANK(Table13[[#This Row],[Total2]],Table13[Total2])</f>
        <v>14</v>
      </c>
    </row>
    <row r="43" spans="10:15">
      <c r="J43" s="3">
        <f>IF(COUNT(Table13[[#This Row],[Sou]:[Bal]])&gt;1,MIN(Table13[[#This Row],[Sou]:[Column2]]),0)</f>
        <v>0</v>
      </c>
      <c r="K43" s="17" t="str">
        <f>IF(SUM(Table13[[#This Row],[Sou]:[Bal]])-Table13[[#This Row],[Discard]]+Table13[[#This Row],[Discard]]/100000&gt;0,SUM(Table13[[#This Row],[Sou]:[Bal]])-Table13[[#This Row],[Discard]]*0.9999,"")</f>
        <v/>
      </c>
      <c r="L43" s="2" t="str">
        <f>IF(Table13[[#This Row],[Points]]&lt;&gt;"",RANK(Table13[[#This Row],[Points]],Table13[Points]),"")</f>
        <v/>
      </c>
      <c r="M43" s="5" t="str">
        <f>IF(Table13[[#This Row],[Name]]&lt;&gt;"",Table13[[#This Row],[Name]],"")</f>
        <v/>
      </c>
      <c r="N43">
        <f>SUM(Table13[[#This Row],[Sou]:[Column3]])-Table13[[#This Row],[Discard]]</f>
        <v>0</v>
      </c>
      <c r="O43" s="5">
        <f>RANK(Table13[[#This Row],[Total2]],Table13[Total2])</f>
        <v>14</v>
      </c>
    </row>
    <row r="44" spans="10:15">
      <c r="J44" s="3">
        <f>IF(COUNT(Table13[[#This Row],[Sou]:[Bal]])&gt;1,MIN(Table13[[#This Row],[Sou]:[Column2]]),0)</f>
        <v>0</v>
      </c>
      <c r="K44" s="17" t="str">
        <f>IF(SUM(Table13[[#This Row],[Sou]:[Bal]])-Table13[[#This Row],[Discard]]+Table13[[#This Row],[Discard]]/100000&gt;0,SUM(Table13[[#This Row],[Sou]:[Bal]])-Table13[[#This Row],[Discard]]*0.9999,"")</f>
        <v/>
      </c>
      <c r="L44" s="2" t="str">
        <f>IF(Table13[[#This Row],[Points]]&lt;&gt;"",RANK(Table13[[#This Row],[Points]],Table13[Points]),"")</f>
        <v/>
      </c>
      <c r="M44" s="5" t="str">
        <f>IF(Table13[[#This Row],[Name]]&lt;&gt;"",Table13[[#This Row],[Name]],"")</f>
        <v/>
      </c>
      <c r="N44">
        <f>SUM(Table13[[#This Row],[Sou]:[Column3]])-Table13[[#This Row],[Discard]]</f>
        <v>0</v>
      </c>
      <c r="O44" s="5">
        <f>RANK(Table13[[#This Row],[Total2]],Table13[Total2])</f>
        <v>14</v>
      </c>
    </row>
    <row r="45" spans="10:15">
      <c r="J45" s="3">
        <f>IF(COUNT(Table13[[#This Row],[Sou]:[Bal]])&gt;1,MIN(Table13[[#This Row],[Sou]:[Column2]]),0)</f>
        <v>0</v>
      </c>
      <c r="K45" s="17" t="str">
        <f>IF(SUM(Table13[[#This Row],[Sou]:[Bal]])-Table13[[#This Row],[Discard]]+Table13[[#This Row],[Discard]]/100000&gt;0,SUM(Table13[[#This Row],[Sou]:[Bal]])-Table13[[#This Row],[Discard]]*0.9999,"")</f>
        <v/>
      </c>
      <c r="L45" s="2" t="str">
        <f>IF(Table13[[#This Row],[Points]]&lt;&gt;"",RANK(Table13[[#This Row],[Points]],Table13[Points]),"")</f>
        <v/>
      </c>
      <c r="M45" s="5" t="str">
        <f>IF(Table13[[#This Row],[Name]]&lt;&gt;"",Table13[[#This Row],[Name]],"")</f>
        <v/>
      </c>
      <c r="N45">
        <f>SUM(Table13[[#This Row],[Sou]:[Column3]])-Table13[[#This Row],[Discard]]</f>
        <v>0</v>
      </c>
      <c r="O45" s="5">
        <f>RANK(Table13[[#This Row],[Total2]],Table13[Total2])</f>
        <v>14</v>
      </c>
    </row>
    <row r="46" spans="10:15">
      <c r="J46" s="3">
        <f>IF(COUNT(Table13[[#This Row],[Sou]:[Bal]])&gt;1,MIN(Table13[[#This Row],[Sou]:[Column2]]),0)</f>
        <v>0</v>
      </c>
      <c r="K46" s="17" t="str">
        <f>IF(SUM(Table13[[#This Row],[Sou]:[Bal]])-Table13[[#This Row],[Discard]]+Table13[[#This Row],[Discard]]/100000&gt;0,SUM(Table13[[#This Row],[Sou]:[Bal]])-Table13[[#This Row],[Discard]]*0.9999,"")</f>
        <v/>
      </c>
      <c r="L46" s="2" t="str">
        <f>IF(Table13[[#This Row],[Points]]&lt;&gt;"",RANK(Table13[[#This Row],[Points]],Table13[Points]),"")</f>
        <v/>
      </c>
      <c r="M46" s="5" t="str">
        <f>IF(Table13[[#This Row],[Name]]&lt;&gt;"",Table13[[#This Row],[Name]],"")</f>
        <v/>
      </c>
      <c r="N46">
        <f>SUM(Table13[[#This Row],[Sou]:[Column3]])-Table13[[#This Row],[Discard]]</f>
        <v>0</v>
      </c>
      <c r="O46" s="5">
        <f>RANK(Table13[[#This Row],[Total2]],Table13[Total2])</f>
        <v>14</v>
      </c>
    </row>
    <row r="47" spans="10:15">
      <c r="J47" s="3">
        <f>IF(COUNT(Table13[[#This Row],[Sou]:[Bal]])&gt;1,MIN(Table13[[#This Row],[Sou]:[Column2]]),0)</f>
        <v>0</v>
      </c>
      <c r="K47" s="17" t="str">
        <f>IF(SUM(Table13[[#This Row],[Sou]:[Bal]])-Table13[[#This Row],[Discard]]+Table13[[#This Row],[Discard]]/100000&gt;0,SUM(Table13[[#This Row],[Sou]:[Bal]])-Table13[[#This Row],[Discard]]*0.9999,"")</f>
        <v/>
      </c>
      <c r="L47" s="2" t="str">
        <f>IF(Table13[[#This Row],[Points]]&lt;&gt;"",RANK(Table13[[#This Row],[Points]],Table13[Points]),"")</f>
        <v/>
      </c>
      <c r="M47" s="5" t="str">
        <f>IF(Table13[[#This Row],[Name]]&lt;&gt;"",Table13[[#This Row],[Name]],"")</f>
        <v/>
      </c>
      <c r="N47">
        <f>SUM(Table13[[#This Row],[Sou]:[Column3]])-Table13[[#This Row],[Discard]]</f>
        <v>0</v>
      </c>
      <c r="O47" s="5">
        <f>RANK(Table13[[#This Row],[Total2]],Table13[Total2])</f>
        <v>14</v>
      </c>
    </row>
    <row r="48" spans="10:15">
      <c r="J48" s="3">
        <f>IF(COUNT(Table13[[#This Row],[Sou]:[Bal]])&gt;1,MIN(Table13[[#This Row],[Sou]:[Column2]]),0)</f>
        <v>0</v>
      </c>
      <c r="K48" s="17" t="str">
        <f>IF(SUM(Table13[[#This Row],[Sou]:[Bal]])-Table13[[#This Row],[Discard]]+Table13[[#This Row],[Discard]]/100000&gt;0,SUM(Table13[[#This Row],[Sou]:[Bal]])-Table13[[#This Row],[Discard]]*0.9999,"")</f>
        <v/>
      </c>
      <c r="L48" s="2" t="str">
        <f>IF(Table13[[#This Row],[Points]]&lt;&gt;"",RANK(Table13[[#This Row],[Points]],Table13[Points]),"")</f>
        <v/>
      </c>
      <c r="M48" s="5" t="str">
        <f>IF(Table13[[#This Row],[Name]]&lt;&gt;"",Table13[[#This Row],[Name]],"")</f>
        <v/>
      </c>
      <c r="N48">
        <f>SUM(Table13[[#This Row],[Sou]:[Column3]])-Table13[[#This Row],[Discard]]</f>
        <v>0</v>
      </c>
      <c r="O48" s="5">
        <f>RANK(Table13[[#This Row],[Total2]],Table13[Total2])</f>
        <v>14</v>
      </c>
    </row>
    <row r="49" spans="10:15">
      <c r="J49" s="3">
        <f>IF(COUNT(Table13[[#This Row],[Sou]:[Bal]])&gt;1,MIN(Table13[[#This Row],[Sou]:[Column2]]),0)</f>
        <v>0</v>
      </c>
      <c r="K49" s="17" t="str">
        <f>IF(SUM(Table13[[#This Row],[Sou]:[Bal]])-Table13[[#This Row],[Discard]]+Table13[[#This Row],[Discard]]/100000&gt;0,SUM(Table13[[#This Row],[Sou]:[Bal]])-Table13[[#This Row],[Discard]]*0.9999,"")</f>
        <v/>
      </c>
      <c r="L49" s="2" t="str">
        <f>IF(Table13[[#This Row],[Points]]&lt;&gt;"",RANK(Table13[[#This Row],[Points]],Table13[Points]),"")</f>
        <v/>
      </c>
      <c r="M49" s="5" t="str">
        <f>IF(Table13[[#This Row],[Name]]&lt;&gt;"",Table13[[#This Row],[Name]],"")</f>
        <v/>
      </c>
      <c r="N49">
        <f>SUM(Table13[[#This Row],[Sou]:[Column3]])-Table13[[#This Row],[Discard]]</f>
        <v>0</v>
      </c>
      <c r="O49" s="5">
        <f>RANK(Table13[[#This Row],[Total2]],Table13[Total2])</f>
        <v>14</v>
      </c>
    </row>
    <row r="50" spans="10:15">
      <c r="J50" s="3">
        <f>IF(COUNT(Table13[[#This Row],[Sou]:[Bal]])&gt;1,MIN(Table13[[#This Row],[Sou]:[Column2]]),0)</f>
        <v>0</v>
      </c>
      <c r="K50" s="17" t="str">
        <f>IF(SUM(Table13[[#This Row],[Sou]:[Bal]])-Table13[[#This Row],[Discard]]+Table13[[#This Row],[Discard]]/100000&gt;0,SUM(Table13[[#This Row],[Sou]:[Bal]])-Table13[[#This Row],[Discard]]*0.9999,"")</f>
        <v/>
      </c>
      <c r="L50" s="2" t="str">
        <f>IF(Table13[[#This Row],[Points]]&lt;&gt;"",RANK(Table13[[#This Row],[Points]],Table13[Points]),"")</f>
        <v/>
      </c>
      <c r="M50" s="5" t="str">
        <f>IF(Table13[[#This Row],[Name]]&lt;&gt;"",Table13[[#This Row],[Name]],"")</f>
        <v/>
      </c>
      <c r="N50">
        <f>SUM(Table13[[#This Row],[Sou]:[Column3]])-Table13[[#This Row],[Discard]]</f>
        <v>0</v>
      </c>
      <c r="O50" s="5">
        <f>RANK(Table13[[#This Row],[Total2]],Table13[Total2])</f>
        <v>14</v>
      </c>
    </row>
    <row r="51" spans="10:15">
      <c r="J51" s="3">
        <f>IF(COUNT(Table13[[#This Row],[Sou]:[Bal]])&gt;1,MIN(Table13[[#This Row],[Sou]:[Column2]]),0)</f>
        <v>0</v>
      </c>
      <c r="K51" s="17" t="str">
        <f>IF(SUM(Table13[[#This Row],[Sou]:[Bal]])-Table13[[#This Row],[Discard]]+Table13[[#This Row],[Discard]]/100000&gt;0,SUM(Table13[[#This Row],[Sou]:[Bal]])-Table13[[#This Row],[Discard]]*0.9999,"")</f>
        <v/>
      </c>
      <c r="L51" s="2" t="str">
        <f>IF(Table13[[#This Row],[Points]]&lt;&gt;"",RANK(Table13[[#This Row],[Points]],Table13[Points]),"")</f>
        <v/>
      </c>
      <c r="M51" s="5" t="str">
        <f>IF(Table13[[#This Row],[Name]]&lt;&gt;"",Table13[[#This Row],[Name]],"")</f>
        <v/>
      </c>
      <c r="N51">
        <f>SUM(Table13[[#This Row],[Sou]:[Column3]])-Table13[[#This Row],[Discard]]</f>
        <v>0</v>
      </c>
      <c r="O51" s="5">
        <f>RANK(Table13[[#This Row],[Total2]],Table13[Total2])</f>
        <v>14</v>
      </c>
    </row>
    <row r="52" spans="10:15">
      <c r="J52" s="3">
        <f>IF(COUNT(Table13[[#This Row],[Sou]:[Bal]])&gt;1,MIN(Table13[[#This Row],[Sou]:[Column2]]),0)</f>
        <v>0</v>
      </c>
      <c r="K52" s="17" t="str">
        <f>IF(SUM(Table13[[#This Row],[Sou]:[Bal]])-Table13[[#This Row],[Discard]]+Table13[[#This Row],[Discard]]/100000&gt;0,SUM(Table13[[#This Row],[Sou]:[Bal]])-Table13[[#This Row],[Discard]]*0.9999,"")</f>
        <v/>
      </c>
      <c r="L52" s="2" t="str">
        <f>IF(Table13[[#This Row],[Points]]&lt;&gt;"",RANK(Table13[[#This Row],[Points]],Table13[Points]),"")</f>
        <v/>
      </c>
      <c r="M52" s="5" t="str">
        <f>IF(Table13[[#This Row],[Name]]&lt;&gt;"",Table13[[#This Row],[Name]],"")</f>
        <v/>
      </c>
      <c r="N52">
        <f>SUM(Table13[[#This Row],[Sou]:[Column3]])-Table13[[#This Row],[Discard]]</f>
        <v>0</v>
      </c>
      <c r="O52" s="5">
        <f>RANK(Table13[[#This Row],[Total2]],Table13[Total2])</f>
        <v>14</v>
      </c>
    </row>
    <row r="53" spans="10:15">
      <c r="J53" s="3">
        <f>IF(COUNT(Table13[[#This Row],[Sou]:[Bal]])&gt;1,MIN(Table13[[#This Row],[Sou]:[Column2]]),0)</f>
        <v>0</v>
      </c>
      <c r="K53" s="17" t="str">
        <f>IF(SUM(Table13[[#This Row],[Sou]:[Bal]])-Table13[[#This Row],[Discard]]+Table13[[#This Row],[Discard]]/100000&gt;0,SUM(Table13[[#This Row],[Sou]:[Bal]])-Table13[[#This Row],[Discard]]*0.9999,"")</f>
        <v/>
      </c>
      <c r="L53" s="2" t="str">
        <f>IF(Table13[[#This Row],[Points]]&lt;&gt;"",RANK(Table13[[#This Row],[Points]],Table13[Points]),"")</f>
        <v/>
      </c>
      <c r="M53" s="5" t="str">
        <f>IF(Table13[[#This Row],[Name]]&lt;&gt;"",Table13[[#This Row],[Name]],"")</f>
        <v/>
      </c>
      <c r="N53">
        <f>SUM(Table13[[#This Row],[Sou]:[Column3]])-Table13[[#This Row],[Discard]]</f>
        <v>0</v>
      </c>
      <c r="O53" s="5">
        <f>RANK(Table13[[#This Row],[Total2]],Table13[Total2])</f>
        <v>14</v>
      </c>
    </row>
    <row r="54" spans="10:15">
      <c r="J54" s="3">
        <f>IF(COUNT(Table13[[#This Row],[Sou]:[Bal]])&gt;1,MIN(Table13[[#This Row],[Sou]:[Column2]]),0)</f>
        <v>0</v>
      </c>
      <c r="K54" s="17" t="str">
        <f>IF(SUM(Table13[[#This Row],[Sou]:[Bal]])-Table13[[#This Row],[Discard]]+Table13[[#This Row],[Discard]]/100000&gt;0,SUM(Table13[[#This Row],[Sou]:[Bal]])-Table13[[#This Row],[Discard]]*0.9999,"")</f>
        <v/>
      </c>
      <c r="L54" s="2" t="str">
        <f>IF(Table13[[#This Row],[Points]]&lt;&gt;"",RANK(Table13[[#This Row],[Points]],Table13[Points]),"")</f>
        <v/>
      </c>
      <c r="M54" s="5" t="str">
        <f>IF(Table13[[#This Row],[Name]]&lt;&gt;"",Table13[[#This Row],[Name]],"")</f>
        <v/>
      </c>
      <c r="N54">
        <f>SUM(Table13[[#This Row],[Sou]:[Column3]])-Table13[[#This Row],[Discard]]</f>
        <v>0</v>
      </c>
      <c r="O54" s="5">
        <f>RANK(Table13[[#This Row],[Total2]],Table13[Total2])</f>
        <v>14</v>
      </c>
    </row>
    <row r="55" spans="10:15">
      <c r="J55" s="3">
        <f>IF(COUNT(Table13[[#This Row],[Sou]:[Bal]])&gt;1,MIN(Table13[[#This Row],[Sou]:[Column2]]),0)</f>
        <v>0</v>
      </c>
      <c r="K55" s="17" t="str">
        <f>IF(SUM(Table13[[#This Row],[Sou]:[Bal]])-Table13[[#This Row],[Discard]]+Table13[[#This Row],[Discard]]/100000&gt;0,SUM(Table13[[#This Row],[Sou]:[Bal]])-Table13[[#This Row],[Discard]]*0.9999,"")</f>
        <v/>
      </c>
      <c r="L55" s="2" t="str">
        <f>IF(Table13[[#This Row],[Points]]&lt;&gt;"",RANK(Table13[[#This Row],[Points]],Table13[Points]),"")</f>
        <v/>
      </c>
      <c r="M55" s="5" t="str">
        <f>IF(Table13[[#This Row],[Name]]&lt;&gt;"",Table13[[#This Row],[Name]],"")</f>
        <v/>
      </c>
      <c r="N55">
        <f>SUM(Table13[[#This Row],[Sou]:[Column3]])-Table13[[#This Row],[Discard]]</f>
        <v>0</v>
      </c>
      <c r="O55" s="5">
        <f>RANK(Table13[[#This Row],[Total2]],Table13[Total2])</f>
        <v>14</v>
      </c>
    </row>
    <row r="56" spans="10:15">
      <c r="J56" s="3">
        <f>IF(COUNT(Table13[[#This Row],[Sou]:[Bal]])&gt;1,MIN(Table13[[#This Row],[Sou]:[Column2]]),0)</f>
        <v>0</v>
      </c>
      <c r="K56" s="17" t="str">
        <f>IF(SUM(Table13[[#This Row],[Sou]:[Bal]])-Table13[[#This Row],[Discard]]+Table13[[#This Row],[Discard]]/100000&gt;0,SUM(Table13[[#This Row],[Sou]:[Bal]])-Table13[[#This Row],[Discard]]*0.9999,"")</f>
        <v/>
      </c>
      <c r="L56" s="2" t="str">
        <f>IF(Table13[[#This Row],[Points]]&lt;&gt;"",RANK(Table13[[#This Row],[Points]],Table13[Points]),"")</f>
        <v/>
      </c>
      <c r="M56" s="5" t="str">
        <f>IF(Table13[[#This Row],[Name]]&lt;&gt;"",Table13[[#This Row],[Name]],"")</f>
        <v/>
      </c>
      <c r="N56">
        <f>SUM(Table13[[#This Row],[Sou]:[Column3]])-Table13[[#This Row],[Discard]]</f>
        <v>0</v>
      </c>
      <c r="O56" s="5">
        <f>RANK(Table13[[#This Row],[Total2]],Table13[Total2])</f>
        <v>14</v>
      </c>
    </row>
    <row r="57" spans="10:15">
      <c r="J57" s="3">
        <f>IF(COUNT(Table13[[#This Row],[Sou]:[Bal]])&gt;1,MIN(Table13[[#This Row],[Sou]:[Column2]]),0)</f>
        <v>0</v>
      </c>
      <c r="K57" s="17" t="str">
        <f>IF(SUM(Table13[[#This Row],[Sou]:[Bal]])-Table13[[#This Row],[Discard]]+Table13[[#This Row],[Discard]]/100000&gt;0,SUM(Table13[[#This Row],[Sou]:[Bal]])-Table13[[#This Row],[Discard]]*0.9999,"")</f>
        <v/>
      </c>
      <c r="L57" s="2" t="str">
        <f>IF(Table13[[#This Row],[Points]]&lt;&gt;"",RANK(Table13[[#This Row],[Points]],Table13[Points]),"")</f>
        <v/>
      </c>
      <c r="M57" s="5" t="str">
        <f>IF(Table13[[#This Row],[Name]]&lt;&gt;"",Table13[[#This Row],[Name]],"")</f>
        <v/>
      </c>
      <c r="N57">
        <f>SUM(Table13[[#This Row],[Sou]:[Column3]])-Table13[[#This Row],[Discard]]</f>
        <v>0</v>
      </c>
      <c r="O57" s="5">
        <f>RANK(Table13[[#This Row],[Total2]],Table13[Total2])</f>
        <v>14</v>
      </c>
    </row>
    <row r="58" spans="10:15">
      <c r="J58" s="3">
        <f>IF(COUNT(Table13[[#This Row],[Sou]:[Bal]])&gt;1,MIN(Table13[[#This Row],[Sou]:[Column2]]),0)</f>
        <v>0</v>
      </c>
      <c r="K58" s="17" t="str">
        <f>IF(SUM(Table13[[#This Row],[Sou]:[Bal]])-Table13[[#This Row],[Discard]]+Table13[[#This Row],[Discard]]/100000&gt;0,SUM(Table13[[#This Row],[Sou]:[Bal]])-Table13[[#This Row],[Discard]]*0.9999,"")</f>
        <v/>
      </c>
      <c r="L58" s="2" t="str">
        <f>IF(Table13[[#This Row],[Points]]&lt;&gt;"",RANK(Table13[[#This Row],[Points]],Table13[Points]),"")</f>
        <v/>
      </c>
      <c r="M58" s="5" t="str">
        <f>IF(Table13[[#This Row],[Name]]&lt;&gt;"",Table13[[#This Row],[Name]],"")</f>
        <v/>
      </c>
      <c r="N58">
        <f>SUM(Table13[[#This Row],[Sou]:[Column3]])-Table13[[#This Row],[Discard]]</f>
        <v>0</v>
      </c>
      <c r="O58" s="5">
        <f>RANK(Table13[[#This Row],[Total2]],Table13[Total2])</f>
        <v>14</v>
      </c>
    </row>
    <row r="59" spans="10:15">
      <c r="J59" s="3">
        <f>IF(COUNT(Table13[[#This Row],[Sou]:[Bal]])&gt;1,MIN(Table13[[#This Row],[Sou]:[Column2]]),0)</f>
        <v>0</v>
      </c>
      <c r="K59" s="17" t="str">
        <f>IF(SUM(Table13[[#This Row],[Sou]:[Bal]])-Table13[[#This Row],[Discard]]+Table13[[#This Row],[Discard]]/100000&gt;0,SUM(Table13[[#This Row],[Sou]:[Bal]])-Table13[[#This Row],[Discard]]*0.9999,"")</f>
        <v/>
      </c>
      <c r="L59" s="2" t="str">
        <f>IF(Table13[[#This Row],[Points]]&lt;&gt;"",RANK(Table13[[#This Row],[Points]],Table13[Points]),"")</f>
        <v/>
      </c>
      <c r="M59" s="5" t="str">
        <f>IF(Table13[[#This Row],[Name]]&lt;&gt;"",Table13[[#This Row],[Name]],"")</f>
        <v/>
      </c>
      <c r="N59">
        <f>SUM(Table13[[#This Row],[Sou]:[Column3]])-Table13[[#This Row],[Discard]]</f>
        <v>0</v>
      </c>
      <c r="O59" s="5">
        <f>RANK(Table13[[#This Row],[Total2]],Table13[Total2])</f>
        <v>14</v>
      </c>
    </row>
    <row r="60" spans="10:15">
      <c r="J60" s="3">
        <f>IF(COUNT(Table13[[#This Row],[Sou]:[Bal]])&gt;1,MIN(Table13[[#This Row],[Sou]:[Column2]]),0)</f>
        <v>0</v>
      </c>
      <c r="K60" s="17" t="str">
        <f>IF(SUM(Table13[[#This Row],[Sou]:[Bal]])-Table13[[#This Row],[Discard]]+Table13[[#This Row],[Discard]]/100000&gt;0,SUM(Table13[[#This Row],[Sou]:[Bal]])-Table13[[#This Row],[Discard]]*0.9999,"")</f>
        <v/>
      </c>
      <c r="L60" s="2" t="str">
        <f>IF(Table13[[#This Row],[Points]]&lt;&gt;"",RANK(Table13[[#This Row],[Points]],Table13[Points]),"")</f>
        <v/>
      </c>
      <c r="M60" s="5" t="str">
        <f>IF(Table13[[#This Row],[Name]]&lt;&gt;"",Table13[[#This Row],[Name]],"")</f>
        <v/>
      </c>
      <c r="N60">
        <f>SUM(Table13[[#This Row],[Sou]:[Column3]])-Table13[[#This Row],[Discard]]</f>
        <v>0</v>
      </c>
      <c r="O60" s="5">
        <f>RANK(Table13[[#This Row],[Total2]],Table13[Total2])</f>
        <v>14</v>
      </c>
    </row>
    <row r="61" spans="10:15">
      <c r="J61" s="3">
        <f>IF(COUNT(Table13[[#This Row],[Sou]:[Bal]])&gt;1,MIN(Table13[[#This Row],[Sou]:[Column2]]),0)</f>
        <v>0</v>
      </c>
      <c r="K61" s="17" t="str">
        <f>IF(SUM(Table13[[#This Row],[Sou]:[Bal]])-Table13[[#This Row],[Discard]]+Table13[[#This Row],[Discard]]/100000&gt;0,SUM(Table13[[#This Row],[Sou]:[Bal]])-Table13[[#This Row],[Discard]]*0.9999,"")</f>
        <v/>
      </c>
      <c r="L61" s="2" t="str">
        <f>IF(Table13[[#This Row],[Points]]&lt;&gt;"",RANK(Table13[[#This Row],[Points]],Table13[Points]),"")</f>
        <v/>
      </c>
      <c r="M61" s="5" t="str">
        <f>IF(Table13[[#This Row],[Name]]&lt;&gt;"",Table13[[#This Row],[Name]],"")</f>
        <v/>
      </c>
      <c r="N61">
        <f>SUM(Table13[[#This Row],[Sou]:[Column3]])-Table13[[#This Row],[Discard]]</f>
        <v>0</v>
      </c>
      <c r="O61" s="5">
        <f>RANK(Table13[[#This Row],[Total2]],Table13[Total2])</f>
        <v>14</v>
      </c>
    </row>
    <row r="62" spans="10:15">
      <c r="J62" s="3">
        <f>IF(COUNT(Table13[[#This Row],[Sou]:[Bal]])&gt;1,MIN(Table13[[#This Row],[Sou]:[Column2]]),0)</f>
        <v>0</v>
      </c>
      <c r="K62" s="17" t="str">
        <f>IF(SUM(Table13[[#This Row],[Sou]:[Bal]])-Table13[[#This Row],[Discard]]+Table13[[#This Row],[Discard]]/100000&gt;0,SUM(Table13[[#This Row],[Sou]:[Bal]])-Table13[[#This Row],[Discard]]*0.9999,"")</f>
        <v/>
      </c>
      <c r="L62" s="2" t="str">
        <f>IF(Table13[[#This Row],[Points]]&lt;&gt;"",RANK(Table13[[#This Row],[Points]],Table13[Points]),"")</f>
        <v/>
      </c>
      <c r="M62" s="5" t="str">
        <f>IF(Table13[[#This Row],[Name]]&lt;&gt;"",Table13[[#This Row],[Name]],"")</f>
        <v/>
      </c>
      <c r="N62">
        <f>SUM(Table13[[#This Row],[Sou]:[Column3]])-Table13[[#This Row],[Discard]]</f>
        <v>0</v>
      </c>
      <c r="O62" s="5">
        <f>RANK(Table13[[#This Row],[Total2]],Table13[Total2])</f>
        <v>14</v>
      </c>
    </row>
    <row r="63" spans="10:15">
      <c r="J63" s="3">
        <f>IF(COUNT(Table13[[#This Row],[Sou]:[Bal]])&gt;1,MIN(Table13[[#This Row],[Sou]:[Column2]]),0)</f>
        <v>0</v>
      </c>
      <c r="K63" s="17" t="str">
        <f>IF(SUM(Table13[[#This Row],[Sou]:[Bal]])-Table13[[#This Row],[Discard]]+Table13[[#This Row],[Discard]]/100000&gt;0,SUM(Table13[[#This Row],[Sou]:[Bal]])-Table13[[#This Row],[Discard]]*0.9999,"")</f>
        <v/>
      </c>
      <c r="L63" s="2" t="str">
        <f>IF(Table13[[#This Row],[Points]]&lt;&gt;"",RANK(Table13[[#This Row],[Points]],Table13[Points]),"")</f>
        <v/>
      </c>
      <c r="M63" s="5" t="str">
        <f>IF(Table13[[#This Row],[Name]]&lt;&gt;"",Table13[[#This Row],[Name]],"")</f>
        <v/>
      </c>
      <c r="N63">
        <f>SUM(Table13[[#This Row],[Sou]:[Column3]])-Table13[[#This Row],[Discard]]</f>
        <v>0</v>
      </c>
      <c r="O63" s="5">
        <f>RANK(Table13[[#This Row],[Total2]],Table13[Total2])</f>
        <v>14</v>
      </c>
    </row>
    <row r="64" spans="10:15">
      <c r="J64" s="3">
        <f>IF(COUNT(Table13[[#This Row],[Sou]:[Bal]])&gt;1,MIN(Table13[[#This Row],[Sou]:[Column2]]),0)</f>
        <v>0</v>
      </c>
      <c r="K64" s="17" t="str">
        <f>IF(SUM(Table13[[#This Row],[Sou]:[Bal]])-Table13[[#This Row],[Discard]]+Table13[[#This Row],[Discard]]/100000&gt;0,SUM(Table13[[#This Row],[Sou]:[Bal]])-Table13[[#This Row],[Discard]]*0.9999,"")</f>
        <v/>
      </c>
      <c r="L64" s="2" t="str">
        <f>IF(Table13[[#This Row],[Points]]&lt;&gt;"",RANK(Table13[[#This Row],[Points]],Table13[Points]),"")</f>
        <v/>
      </c>
      <c r="M64" s="5" t="str">
        <f>IF(Table13[[#This Row],[Name]]&lt;&gt;"",Table13[[#This Row],[Name]],"")</f>
        <v/>
      </c>
      <c r="N64">
        <f>SUM(Table13[[#This Row],[Sou]:[Column3]])-Table13[[#This Row],[Discard]]</f>
        <v>0</v>
      </c>
      <c r="O64" s="5">
        <f>RANK(Table13[[#This Row],[Total2]],Table13[Total2])</f>
        <v>14</v>
      </c>
    </row>
    <row r="65" spans="10:15">
      <c r="J65" s="3">
        <f>IF(COUNT(Table13[[#This Row],[Sou]:[Bal]])&gt;1,MIN(Table13[[#This Row],[Sou]:[Column2]]),0)</f>
        <v>0</v>
      </c>
      <c r="K65" s="17" t="str">
        <f>IF(SUM(Table13[[#This Row],[Sou]:[Bal]])-Table13[[#This Row],[Discard]]+Table13[[#This Row],[Discard]]/100000&gt;0,SUM(Table13[[#This Row],[Sou]:[Bal]])-Table13[[#This Row],[Discard]]*0.9999,"")</f>
        <v/>
      </c>
      <c r="L65" s="2" t="str">
        <f>IF(Table13[[#This Row],[Points]]&lt;&gt;"",RANK(Table13[[#This Row],[Points]],Table13[Points]),"")</f>
        <v/>
      </c>
      <c r="M65" s="5" t="str">
        <f>IF(Table13[[#This Row],[Name]]&lt;&gt;"",Table13[[#This Row],[Name]],"")</f>
        <v/>
      </c>
      <c r="N65">
        <f>SUM(Table13[[#This Row],[Sou]:[Column3]])-Table13[[#This Row],[Discard]]</f>
        <v>0</v>
      </c>
      <c r="O65" s="5">
        <f>RANK(Table13[[#This Row],[Total2]],Table13[Total2])</f>
        <v>14</v>
      </c>
    </row>
    <row r="66" spans="10:15">
      <c r="J66" s="3">
        <f>IF(COUNT(Table13[[#This Row],[Sou]:[Bal]])&gt;1,MIN(Table13[[#This Row],[Sou]:[Column2]]),0)</f>
        <v>0</v>
      </c>
      <c r="K66" s="17" t="str">
        <f>IF(SUM(Table13[[#This Row],[Sou]:[Bal]])-Table13[[#This Row],[Discard]]+Table13[[#This Row],[Discard]]/100000&gt;0,SUM(Table13[[#This Row],[Sou]:[Bal]])-Table13[[#This Row],[Discard]]*0.9999,"")</f>
        <v/>
      </c>
      <c r="L66" s="2" t="str">
        <f>IF(Table13[[#This Row],[Points]]&lt;&gt;"",RANK(Table13[[#This Row],[Points]],Table13[Points]),"")</f>
        <v/>
      </c>
      <c r="M66" s="5" t="str">
        <f>IF(Table13[[#This Row],[Name]]&lt;&gt;"",Table13[[#This Row],[Name]],"")</f>
        <v/>
      </c>
      <c r="N66">
        <f>SUM(Table13[[#This Row],[Sou]:[Column3]])-Table13[[#This Row],[Discard]]</f>
        <v>0</v>
      </c>
      <c r="O66" s="5">
        <f>RANK(Table13[[#This Row],[Total2]],Table13[Total2])</f>
        <v>14</v>
      </c>
    </row>
    <row r="67" spans="10:15">
      <c r="J67" s="3">
        <f>IF(COUNT(Table13[[#This Row],[Sou]:[Bal]])&gt;1,MIN(Table13[[#This Row],[Sou]:[Column2]]),0)</f>
        <v>0</v>
      </c>
      <c r="K67" s="17" t="str">
        <f>IF(SUM(Table13[[#This Row],[Sou]:[Bal]])-Table13[[#This Row],[Discard]]+Table13[[#This Row],[Discard]]/100000&gt;0,SUM(Table13[[#This Row],[Sou]:[Bal]])-Table13[[#This Row],[Discard]]*0.9999,"")</f>
        <v/>
      </c>
      <c r="L67" s="2" t="str">
        <f>IF(Table13[[#This Row],[Points]]&lt;&gt;"",RANK(Table13[[#This Row],[Points]],Table13[Points]),"")</f>
        <v/>
      </c>
      <c r="M67" s="5" t="str">
        <f>IF(Table13[[#This Row],[Name]]&lt;&gt;"",Table13[[#This Row],[Name]],"")</f>
        <v/>
      </c>
      <c r="N67">
        <f>SUM(Table13[[#This Row],[Sou]:[Column3]])-Table13[[#This Row],[Discard]]</f>
        <v>0</v>
      </c>
      <c r="O67" s="5">
        <f>RANK(Table13[[#This Row],[Total2]],Table13[Total2])</f>
        <v>14</v>
      </c>
    </row>
    <row r="68" spans="10:15">
      <c r="J68" s="3">
        <f>IF(COUNT(Table13[[#This Row],[Sou]:[Bal]])&gt;1,MIN(Table13[[#This Row],[Sou]:[Column2]]),0)</f>
        <v>0</v>
      </c>
      <c r="K68" s="17" t="str">
        <f>IF(SUM(Table13[[#This Row],[Sou]:[Bal]])-Table13[[#This Row],[Discard]]+Table13[[#This Row],[Discard]]/100000&gt;0,SUM(Table13[[#This Row],[Sou]:[Bal]])-Table13[[#This Row],[Discard]]*0.9999,"")</f>
        <v/>
      </c>
      <c r="L68" s="2" t="str">
        <f>IF(Table13[[#This Row],[Points]]&lt;&gt;"",RANK(Table13[[#This Row],[Points]],Table13[Points]),"")</f>
        <v/>
      </c>
      <c r="M68" s="5" t="str">
        <f>IF(Table13[[#This Row],[Name]]&lt;&gt;"",Table13[[#This Row],[Name]],"")</f>
        <v/>
      </c>
      <c r="N68">
        <f>SUM(Table13[[#This Row],[Sou]:[Column3]])-Table13[[#This Row],[Discard]]</f>
        <v>0</v>
      </c>
      <c r="O68" s="5">
        <f>RANK(Table13[[#This Row],[Total2]],Table13[Total2])</f>
        <v>14</v>
      </c>
    </row>
    <row r="69" spans="10:15">
      <c r="J69" s="3">
        <f>IF(COUNT(Table13[[#This Row],[Sou]:[Bal]])&gt;1,MIN(Table13[[#This Row],[Sou]:[Column2]]),0)</f>
        <v>0</v>
      </c>
      <c r="K69" s="17" t="str">
        <f>IF(SUM(Table13[[#This Row],[Sou]:[Bal]])-Table13[[#This Row],[Discard]]+Table13[[#This Row],[Discard]]/100000&gt;0,SUM(Table13[[#This Row],[Sou]:[Bal]])-Table13[[#This Row],[Discard]]*0.9999,"")</f>
        <v/>
      </c>
      <c r="L69" s="2" t="str">
        <f>IF(Table13[[#This Row],[Points]]&lt;&gt;"",RANK(Table13[[#This Row],[Points]],Table13[Points]),"")</f>
        <v/>
      </c>
      <c r="M69" s="5" t="str">
        <f>IF(Table13[[#This Row],[Name]]&lt;&gt;"",Table13[[#This Row],[Name]],"")</f>
        <v/>
      </c>
      <c r="N69">
        <f>SUM(Table13[[#This Row],[Sou]:[Column3]])-Table13[[#This Row],[Discard]]</f>
        <v>0</v>
      </c>
      <c r="O69" s="5">
        <f>RANK(Table13[[#This Row],[Total2]],Table13[Total2])</f>
        <v>14</v>
      </c>
    </row>
    <row r="70" spans="10:15">
      <c r="J70" s="3">
        <f>IF(COUNT(Table13[[#This Row],[Sou]:[Bal]])&gt;1,MIN(Table13[[#This Row],[Sou]:[Column2]]),0)</f>
        <v>0</v>
      </c>
      <c r="K70" s="17" t="str">
        <f>IF(SUM(Table13[[#This Row],[Sou]:[Bal]])-Table13[[#This Row],[Discard]]+Table13[[#This Row],[Discard]]/100000&gt;0,SUM(Table13[[#This Row],[Sou]:[Bal]])-Table13[[#This Row],[Discard]]*0.9999,"")</f>
        <v/>
      </c>
      <c r="L70" s="2" t="str">
        <f>IF(Table13[[#This Row],[Points]]&lt;&gt;"",RANK(Table13[[#This Row],[Points]],Table13[Points]),"")</f>
        <v/>
      </c>
      <c r="M70" s="5" t="str">
        <f>IF(Table13[[#This Row],[Name]]&lt;&gt;"",Table13[[#This Row],[Name]],"")</f>
        <v/>
      </c>
      <c r="N70">
        <f>SUM(Table13[[#This Row],[Sou]:[Column3]])-Table13[[#This Row],[Discard]]</f>
        <v>0</v>
      </c>
      <c r="O70" s="5">
        <f>RANK(Table13[[#This Row],[Total2]],Table13[Total2])</f>
        <v>14</v>
      </c>
    </row>
    <row r="71" spans="10:15">
      <c r="J71" s="3">
        <f>IF(COUNT(Table13[[#This Row],[Sou]:[Bal]])&gt;1,MIN(Table13[[#This Row],[Sou]:[Column2]]),0)</f>
        <v>0</v>
      </c>
      <c r="K71" s="17" t="str">
        <f>IF(SUM(Table13[[#This Row],[Sou]:[Bal]])-Table13[[#This Row],[Discard]]+Table13[[#This Row],[Discard]]/100000&gt;0,SUM(Table13[[#This Row],[Sou]:[Bal]])-Table13[[#This Row],[Discard]]*0.9999,"")</f>
        <v/>
      </c>
      <c r="L71" s="2" t="str">
        <f>IF(Table13[[#This Row],[Points]]&lt;&gt;"",RANK(Table13[[#This Row],[Points]],Table13[Points]),"")</f>
        <v/>
      </c>
      <c r="M71" s="5" t="str">
        <f>IF(Table13[[#This Row],[Name]]&lt;&gt;"",Table13[[#This Row],[Name]],"")</f>
        <v/>
      </c>
      <c r="N71">
        <f>SUM(Table13[[#This Row],[Sou]:[Column3]])-Table13[[#This Row],[Discard]]</f>
        <v>0</v>
      </c>
      <c r="O71" s="5">
        <f>RANK(Table13[[#This Row],[Total2]],Table13[Total2])</f>
        <v>14</v>
      </c>
    </row>
    <row r="72" spans="10:15">
      <c r="J72" s="3">
        <f>IF(COUNT(Table13[[#This Row],[Sou]:[Bal]])&gt;1,MIN(Table13[[#This Row],[Sou]:[Column2]]),0)</f>
        <v>0</v>
      </c>
      <c r="K72" s="17" t="str">
        <f>IF(SUM(Table13[[#This Row],[Sou]:[Bal]])-Table13[[#This Row],[Discard]]+Table13[[#This Row],[Discard]]/100000&gt;0,SUM(Table13[[#This Row],[Sou]:[Bal]])-Table13[[#This Row],[Discard]]*0.9999,"")</f>
        <v/>
      </c>
      <c r="L72" s="2" t="str">
        <f>IF(Table13[[#This Row],[Points]]&lt;&gt;"",RANK(Table13[[#This Row],[Points]],Table13[Points]),"")</f>
        <v/>
      </c>
      <c r="M72" s="5" t="str">
        <f>IF(Table13[[#This Row],[Name]]&lt;&gt;"",Table13[[#This Row],[Name]],"")</f>
        <v/>
      </c>
      <c r="N72">
        <f>SUM(Table13[[#This Row],[Sou]:[Column3]])-Table13[[#This Row],[Discard]]</f>
        <v>0</v>
      </c>
      <c r="O72" s="5">
        <f>RANK(Table13[[#This Row],[Total2]],Table13[Total2])</f>
        <v>14</v>
      </c>
    </row>
    <row r="73" spans="10:15">
      <c r="J73" s="3">
        <f>IF(COUNT(Table13[[#This Row],[Sou]:[Bal]])&gt;1,MIN(Table13[[#This Row],[Sou]:[Column2]]),0)</f>
        <v>0</v>
      </c>
      <c r="K73" s="17" t="str">
        <f>IF(SUM(Table13[[#This Row],[Sou]:[Bal]])-Table13[[#This Row],[Discard]]+Table13[[#This Row],[Discard]]/100000&gt;0,SUM(Table13[[#This Row],[Sou]:[Bal]])-Table13[[#This Row],[Discard]]*0.9999,"")</f>
        <v/>
      </c>
      <c r="L73" s="2" t="str">
        <f>IF(Table13[[#This Row],[Points]]&lt;&gt;"",RANK(Table13[[#This Row],[Points]],Table13[Points]),"")</f>
        <v/>
      </c>
      <c r="M73" s="5" t="str">
        <f>IF(Table13[[#This Row],[Name]]&lt;&gt;"",Table13[[#This Row],[Name]],"")</f>
        <v/>
      </c>
      <c r="N73">
        <f>SUM(Table13[[#This Row],[Sou]:[Column3]])-Table13[[#This Row],[Discard]]</f>
        <v>0</v>
      </c>
      <c r="O73" s="5">
        <f>RANK(Table13[[#This Row],[Total2]],Table13[Total2])</f>
        <v>14</v>
      </c>
    </row>
    <row r="74" spans="10:15">
      <c r="J74" s="3">
        <f>IF(COUNT(Table13[[#This Row],[Sou]:[Bal]])&gt;1,MIN(Table13[[#This Row],[Sou]:[Column2]]),0)</f>
        <v>0</v>
      </c>
      <c r="K74" s="17" t="str">
        <f>IF(SUM(Table13[[#This Row],[Sou]:[Bal]])-Table13[[#This Row],[Discard]]+Table13[[#This Row],[Discard]]/100000&gt;0,SUM(Table13[[#This Row],[Sou]:[Bal]])-Table13[[#This Row],[Discard]]*0.9999,"")</f>
        <v/>
      </c>
      <c r="L74" s="2" t="str">
        <f>IF(Table13[[#This Row],[Points]]&lt;&gt;"",RANK(Table13[[#This Row],[Points]],Table13[Points]),"")</f>
        <v/>
      </c>
      <c r="M74" s="5" t="str">
        <f>IF(Table13[[#This Row],[Name]]&lt;&gt;"",Table13[[#This Row],[Name]],"")</f>
        <v/>
      </c>
      <c r="N74">
        <f>SUM(Table13[[#This Row],[Sou]:[Column3]])-Table13[[#This Row],[Discard]]</f>
        <v>0</v>
      </c>
      <c r="O74" s="5">
        <f>RANK(Table13[[#This Row],[Total2]],Table13[Total2])</f>
        <v>14</v>
      </c>
    </row>
    <row r="75" spans="10:15">
      <c r="J75" s="3">
        <f>IF(COUNT(Table13[[#This Row],[Sou]:[Bal]])&gt;1,MIN(Table13[[#This Row],[Sou]:[Column2]]),0)</f>
        <v>0</v>
      </c>
      <c r="K75" s="17" t="str">
        <f>IF(SUM(Table13[[#This Row],[Sou]:[Bal]])-Table13[[#This Row],[Discard]]+Table13[[#This Row],[Discard]]/100000&gt;0,SUM(Table13[[#This Row],[Sou]:[Bal]])-Table13[[#This Row],[Discard]]*0.9999,"")</f>
        <v/>
      </c>
      <c r="L75" s="2" t="str">
        <f>IF(Table13[[#This Row],[Points]]&lt;&gt;"",RANK(Table13[[#This Row],[Points]],Table13[Points]),"")</f>
        <v/>
      </c>
      <c r="M75" s="5" t="str">
        <f>IF(Table13[[#This Row],[Name]]&lt;&gt;"",Table13[[#This Row],[Name]],"")</f>
        <v/>
      </c>
      <c r="N75">
        <f>SUM(Table13[[#This Row],[Sou]:[Column3]])-Table13[[#This Row],[Discard]]</f>
        <v>0</v>
      </c>
      <c r="O75" s="5">
        <f>RANK(Table13[[#This Row],[Total2]],Table13[Total2])</f>
        <v>14</v>
      </c>
    </row>
    <row r="76" spans="10:15">
      <c r="J76" s="3">
        <f>IF(COUNT(Table13[[#This Row],[Sou]:[Bal]])&gt;1,MIN(Table13[[#This Row],[Sou]:[Column2]]),0)</f>
        <v>0</v>
      </c>
      <c r="K76" s="17" t="str">
        <f>IF(SUM(Table13[[#This Row],[Sou]:[Bal]])-Table13[[#This Row],[Discard]]+Table13[[#This Row],[Discard]]/100000&gt;0,SUM(Table13[[#This Row],[Sou]:[Bal]])-Table13[[#This Row],[Discard]]*0.9999,"")</f>
        <v/>
      </c>
      <c r="L76" s="2" t="str">
        <f>IF(Table13[[#This Row],[Points]]&lt;&gt;"",RANK(Table13[[#This Row],[Points]],Table13[Points]),"")</f>
        <v/>
      </c>
      <c r="M76" s="5" t="str">
        <f>IF(Table13[[#This Row],[Name]]&lt;&gt;"",Table13[[#This Row],[Name]],"")</f>
        <v/>
      </c>
      <c r="N76">
        <f>SUM(Table13[[#This Row],[Sou]:[Column3]])-Table13[[#This Row],[Discard]]</f>
        <v>0</v>
      </c>
      <c r="O76" s="5">
        <f>RANK(Table13[[#This Row],[Total2]],Table13[Total2])</f>
        <v>14</v>
      </c>
    </row>
    <row r="77" spans="10:15">
      <c r="J77" s="3">
        <f>IF(COUNT(Table13[[#This Row],[Sou]:[Bal]])&gt;1,MIN(Table13[[#This Row],[Sou]:[Column2]]),0)</f>
        <v>0</v>
      </c>
      <c r="K77" s="17" t="str">
        <f>IF(SUM(Table13[[#This Row],[Sou]:[Bal]])-Table13[[#This Row],[Discard]]+Table13[[#This Row],[Discard]]/100000&gt;0,SUM(Table13[[#This Row],[Sou]:[Bal]])-Table13[[#This Row],[Discard]]*0.9999,"")</f>
        <v/>
      </c>
      <c r="L77" s="2" t="str">
        <f>IF(Table13[[#This Row],[Points]]&lt;&gt;"",RANK(Table13[[#This Row],[Points]],Table13[Points]),"")</f>
        <v/>
      </c>
      <c r="M77" s="5" t="str">
        <f>IF(Table13[[#This Row],[Name]]&lt;&gt;"",Table13[[#This Row],[Name]],"")</f>
        <v/>
      </c>
      <c r="N77">
        <f>SUM(Table13[[#This Row],[Sou]:[Column3]])-Table13[[#This Row],[Discard]]</f>
        <v>0</v>
      </c>
      <c r="O77" s="5">
        <f>RANK(Table13[[#This Row],[Total2]],Table13[Total2])</f>
        <v>14</v>
      </c>
    </row>
    <row r="78" spans="10:15">
      <c r="J78" s="3">
        <f>IF(COUNT(Table13[[#This Row],[Sou]:[Bal]])&gt;1,MIN(Table13[[#This Row],[Sou]:[Column2]]),0)</f>
        <v>0</v>
      </c>
      <c r="K78" s="17" t="str">
        <f>IF(SUM(Table13[[#This Row],[Sou]:[Bal]])-Table13[[#This Row],[Discard]]+Table13[[#This Row],[Discard]]/100000&gt;0,SUM(Table13[[#This Row],[Sou]:[Bal]])-Table13[[#This Row],[Discard]]*0.9999,"")</f>
        <v/>
      </c>
      <c r="L78" s="2" t="str">
        <f>IF(Table13[[#This Row],[Points]]&lt;&gt;"",RANK(Table13[[#This Row],[Points]],Table13[Points]),"")</f>
        <v/>
      </c>
      <c r="M78" s="5" t="str">
        <f>IF(Table13[[#This Row],[Name]]&lt;&gt;"",Table13[[#This Row],[Name]],"")</f>
        <v/>
      </c>
      <c r="N78">
        <f>SUM(Table13[[#This Row],[Sou]:[Column3]])-Table13[[#This Row],[Discard]]</f>
        <v>0</v>
      </c>
      <c r="O78" s="5">
        <f>RANK(Table13[[#This Row],[Total2]],Table13[Total2])</f>
        <v>14</v>
      </c>
    </row>
    <row r="79" spans="10:15">
      <c r="J79" s="3">
        <f>IF(COUNT(Table13[[#This Row],[Sou]:[Bal]])&gt;1,MIN(Table13[[#This Row],[Sou]:[Column2]]),0)</f>
        <v>0</v>
      </c>
      <c r="K79" s="17" t="str">
        <f>IF(SUM(Table13[[#This Row],[Sou]:[Bal]])-Table13[[#This Row],[Discard]]+Table13[[#This Row],[Discard]]/100000&gt;0,SUM(Table13[[#This Row],[Sou]:[Bal]])-Table13[[#This Row],[Discard]]*0.9999,"")</f>
        <v/>
      </c>
      <c r="L79" s="2" t="str">
        <f>IF(Table13[[#This Row],[Points]]&lt;&gt;"",RANK(Table13[[#This Row],[Points]],Table13[Points]),"")</f>
        <v/>
      </c>
      <c r="M79" s="5" t="str">
        <f>IF(Table13[[#This Row],[Name]]&lt;&gt;"",Table13[[#This Row],[Name]],"")</f>
        <v/>
      </c>
      <c r="N79">
        <f>SUM(Table13[[#This Row],[Sou]:[Column3]])-Table13[[#This Row],[Discard]]</f>
        <v>0</v>
      </c>
      <c r="O79" s="5">
        <f>RANK(Table13[[#This Row],[Total2]],Table13[Total2])</f>
        <v>14</v>
      </c>
    </row>
    <row r="80" spans="10:15">
      <c r="J80" s="3">
        <f>IF(COUNT(Table13[[#This Row],[Sou]:[Bal]])&gt;1,MIN(Table13[[#This Row],[Sou]:[Column2]]),0)</f>
        <v>0</v>
      </c>
      <c r="K80" s="17" t="str">
        <f>IF(SUM(Table13[[#This Row],[Sou]:[Bal]])-Table13[[#This Row],[Discard]]+Table13[[#This Row],[Discard]]/100000&gt;0,SUM(Table13[[#This Row],[Sou]:[Bal]])-Table13[[#This Row],[Discard]]*0.9999,"")</f>
        <v/>
      </c>
      <c r="L80" s="2" t="str">
        <f>IF(Table13[[#This Row],[Points]]&lt;&gt;"",RANK(Table13[[#This Row],[Points]],Table13[Points]),"")</f>
        <v/>
      </c>
      <c r="M80" s="5" t="str">
        <f>IF(Table13[[#This Row],[Name]]&lt;&gt;"",Table13[[#This Row],[Name]],"")</f>
        <v/>
      </c>
      <c r="N80">
        <f>SUM(Table13[[#This Row],[Sou]:[Column3]])-Table13[[#This Row],[Discard]]</f>
        <v>0</v>
      </c>
      <c r="O80" s="5">
        <f>RANK(Table13[[#This Row],[Total2]],Table13[Total2])</f>
        <v>14</v>
      </c>
    </row>
    <row r="81" spans="10:15">
      <c r="J81" s="3">
        <f>IF(COUNT(Table13[[#This Row],[Sou]:[Bal]])&gt;1,MIN(Table13[[#This Row],[Sou]:[Column2]]),0)</f>
        <v>0</v>
      </c>
      <c r="K81" s="17" t="str">
        <f>IF(SUM(Table13[[#This Row],[Sou]:[Bal]])-Table13[[#This Row],[Discard]]+Table13[[#This Row],[Discard]]/100000&gt;0,SUM(Table13[[#This Row],[Sou]:[Bal]])-Table13[[#This Row],[Discard]]*0.9999,"")</f>
        <v/>
      </c>
      <c r="L81" s="2" t="str">
        <f>IF(Table13[[#This Row],[Points]]&lt;&gt;"",RANK(Table13[[#This Row],[Points]],Table13[Points]),"")</f>
        <v/>
      </c>
      <c r="M81" s="5" t="str">
        <f>IF(Table13[[#This Row],[Name]]&lt;&gt;"",Table13[[#This Row],[Name]],"")</f>
        <v/>
      </c>
      <c r="N81">
        <f>SUM(Table13[[#This Row],[Sou]:[Column3]])-Table13[[#This Row],[Discard]]</f>
        <v>0</v>
      </c>
      <c r="O81" s="5">
        <f>RANK(Table13[[#This Row],[Total2]],Table13[Total2])</f>
        <v>14</v>
      </c>
    </row>
    <row r="82" spans="10:15">
      <c r="J82" s="3">
        <f>IF(COUNT(Table13[[#This Row],[Sou]:[Bal]])&gt;1,MIN(Table13[[#This Row],[Sou]:[Column2]]),0)</f>
        <v>0</v>
      </c>
      <c r="K82" s="17" t="str">
        <f>IF(SUM(Table13[[#This Row],[Sou]:[Bal]])-Table13[[#This Row],[Discard]]+Table13[[#This Row],[Discard]]/100000&gt;0,SUM(Table13[[#This Row],[Sou]:[Bal]])-Table13[[#This Row],[Discard]]*0.9999,"")</f>
        <v/>
      </c>
      <c r="L82" s="2" t="str">
        <f>IF(Table13[[#This Row],[Points]]&lt;&gt;"",RANK(Table13[[#This Row],[Points]],Table13[Points]),"")</f>
        <v/>
      </c>
      <c r="M82" s="5" t="str">
        <f>IF(Table13[[#This Row],[Name]]&lt;&gt;"",Table13[[#This Row],[Name]],"")</f>
        <v/>
      </c>
      <c r="N82">
        <f>SUM(Table13[[#This Row],[Sou]:[Column3]])-Table13[[#This Row],[Discard]]</f>
        <v>0</v>
      </c>
      <c r="O82" s="5">
        <f>RANK(Table13[[#This Row],[Total2]],Table13[Total2])</f>
        <v>14</v>
      </c>
    </row>
    <row r="83" spans="10:15">
      <c r="J83" s="3">
        <f>IF(COUNT(Table13[[#This Row],[Sou]:[Bal]])&gt;1,MIN(Table13[[#This Row],[Sou]:[Column2]]),0)</f>
        <v>0</v>
      </c>
      <c r="K83" s="17" t="str">
        <f>IF(SUM(Table13[[#This Row],[Sou]:[Bal]])-Table13[[#This Row],[Discard]]+Table13[[#This Row],[Discard]]/100000&gt;0,SUM(Table13[[#This Row],[Sou]:[Bal]])-Table13[[#This Row],[Discard]]*0.9999,"")</f>
        <v/>
      </c>
      <c r="L83" s="2" t="str">
        <f>IF(Table13[[#This Row],[Points]]&lt;&gt;"",RANK(Table13[[#This Row],[Points]],Table13[Points]),"")</f>
        <v/>
      </c>
      <c r="M83" s="5" t="str">
        <f>IF(Table13[[#This Row],[Name]]&lt;&gt;"",Table13[[#This Row],[Name]],"")</f>
        <v/>
      </c>
      <c r="N83">
        <f>SUM(Table13[[#This Row],[Sou]:[Column3]])-Table13[[#This Row],[Discard]]</f>
        <v>0</v>
      </c>
      <c r="O83" s="5">
        <f>RANK(Table13[[#This Row],[Total2]],Table13[Total2])</f>
        <v>14</v>
      </c>
    </row>
    <row r="84" spans="10:15">
      <c r="J84" s="3">
        <f>IF(COUNT(Table13[[#This Row],[Sou]:[Bal]])&gt;1,MIN(Table13[[#This Row],[Sou]:[Column2]]),0)</f>
        <v>0</v>
      </c>
      <c r="K84" s="17" t="str">
        <f>IF(SUM(Table13[[#This Row],[Sou]:[Bal]])-Table13[[#This Row],[Discard]]+Table13[[#This Row],[Discard]]/100000&gt;0,SUM(Table13[[#This Row],[Sou]:[Bal]])-Table13[[#This Row],[Discard]]*0.9999,"")</f>
        <v/>
      </c>
      <c r="L84" s="2" t="str">
        <f>IF(Table13[[#This Row],[Points]]&lt;&gt;"",RANK(Table13[[#This Row],[Points]],Table13[Points]),"")</f>
        <v/>
      </c>
      <c r="M84" s="5" t="str">
        <f>IF(Table13[[#This Row],[Name]]&lt;&gt;"",Table13[[#This Row],[Name]],"")</f>
        <v/>
      </c>
      <c r="N84">
        <f>SUM(Table13[[#This Row],[Sou]:[Column3]])-Table13[[#This Row],[Discard]]</f>
        <v>0</v>
      </c>
      <c r="O84" s="5">
        <f>RANK(Table13[[#This Row],[Total2]],Table13[Total2])</f>
        <v>14</v>
      </c>
    </row>
    <row r="85" spans="10:15">
      <c r="J85" s="3">
        <f>IF(COUNT(Table13[[#This Row],[Sou]:[Bal]])&gt;1,MIN(Table13[[#This Row],[Sou]:[Column2]]),0)</f>
        <v>0</v>
      </c>
      <c r="K85" s="17" t="str">
        <f>IF(SUM(Table13[[#This Row],[Sou]:[Bal]])-Table13[[#This Row],[Discard]]+Table13[[#This Row],[Discard]]/100000&gt;0,SUM(Table13[[#This Row],[Sou]:[Bal]])-Table13[[#This Row],[Discard]]*0.9999,"")</f>
        <v/>
      </c>
      <c r="L85" s="2" t="str">
        <f>IF(Table13[[#This Row],[Points]]&lt;&gt;"",RANK(Table13[[#This Row],[Points]],Table13[Points]),"")</f>
        <v/>
      </c>
      <c r="M85" s="5" t="str">
        <f>IF(Table13[[#This Row],[Name]]&lt;&gt;"",Table13[[#This Row],[Name]],"")</f>
        <v/>
      </c>
      <c r="N85">
        <f>SUM(Table13[[#This Row],[Sou]:[Column3]])-Table13[[#This Row],[Discard]]</f>
        <v>0</v>
      </c>
      <c r="O85" s="5">
        <f>RANK(Table13[[#This Row],[Total2]],Table13[Total2])</f>
        <v>14</v>
      </c>
    </row>
    <row r="86" spans="10:15">
      <c r="J86" s="3">
        <f>IF(COUNT(Table13[[#This Row],[Sou]:[Bal]])&gt;1,MIN(Table13[[#This Row],[Sou]:[Column2]]),0)</f>
        <v>0</v>
      </c>
      <c r="K86" s="17" t="str">
        <f>IF(SUM(Table13[[#This Row],[Sou]:[Bal]])-Table13[[#This Row],[Discard]]+Table13[[#This Row],[Discard]]/100000&gt;0,SUM(Table13[[#This Row],[Sou]:[Bal]])-Table13[[#This Row],[Discard]]*0.9999,"")</f>
        <v/>
      </c>
      <c r="L86" s="2" t="str">
        <f>IF(Table13[[#This Row],[Points]]&lt;&gt;"",RANK(Table13[[#This Row],[Points]],Table13[Points]),"")</f>
        <v/>
      </c>
      <c r="M86" s="5" t="str">
        <f>IF(Table13[[#This Row],[Name]]&lt;&gt;"",Table13[[#This Row],[Name]],"")</f>
        <v/>
      </c>
      <c r="N86">
        <f>SUM(Table13[[#This Row],[Sou]:[Column3]])-Table13[[#This Row],[Discard]]</f>
        <v>0</v>
      </c>
      <c r="O86" s="5">
        <f>RANK(Table13[[#This Row],[Total2]],Table13[Total2])</f>
        <v>14</v>
      </c>
    </row>
    <row r="87" spans="10:15">
      <c r="J87" s="3">
        <f>IF(COUNT(Table13[[#This Row],[Sou]:[Bal]])&gt;1,MIN(Table13[[#This Row],[Sou]:[Column2]]),0)</f>
        <v>0</v>
      </c>
      <c r="K87" s="17" t="str">
        <f>IF(SUM(Table13[[#This Row],[Sou]:[Bal]])-Table13[[#This Row],[Discard]]+Table13[[#This Row],[Discard]]/100000&gt;0,SUM(Table13[[#This Row],[Sou]:[Bal]])-Table13[[#This Row],[Discard]]*0.9999,"")</f>
        <v/>
      </c>
      <c r="L87" s="2" t="str">
        <f>IF(Table13[[#This Row],[Points]]&lt;&gt;"",RANK(Table13[[#This Row],[Points]],Table13[Points]),"")</f>
        <v/>
      </c>
      <c r="M87" s="5" t="str">
        <f>IF(Table13[[#This Row],[Name]]&lt;&gt;"",Table13[[#This Row],[Name]],"")</f>
        <v/>
      </c>
      <c r="N87">
        <f>SUM(Table13[[#This Row],[Sou]:[Column3]])-Table13[[#This Row],[Discard]]</f>
        <v>0</v>
      </c>
      <c r="O87" s="5">
        <f>RANK(Table13[[#This Row],[Total2]],Table13[Total2])</f>
        <v>14</v>
      </c>
    </row>
    <row r="88" spans="10:15">
      <c r="J88" s="3">
        <f>IF(COUNT(Table13[[#This Row],[Sou]:[Bal]])&gt;1,MIN(Table13[[#This Row],[Sou]:[Column2]]),0)</f>
        <v>0</v>
      </c>
      <c r="K88" s="17" t="str">
        <f>IF(SUM(Table13[[#This Row],[Sou]:[Bal]])-Table13[[#This Row],[Discard]]+Table13[[#This Row],[Discard]]/100000&gt;0,SUM(Table13[[#This Row],[Sou]:[Bal]])-Table13[[#This Row],[Discard]]*0.9999,"")</f>
        <v/>
      </c>
      <c r="L88" s="2" t="str">
        <f>IF(Table13[[#This Row],[Points]]&lt;&gt;"",RANK(Table13[[#This Row],[Points]],Table13[Points]),"")</f>
        <v/>
      </c>
      <c r="M88" s="5" t="str">
        <f>IF(Table13[[#This Row],[Name]]&lt;&gt;"",Table13[[#This Row],[Name]],"")</f>
        <v/>
      </c>
      <c r="N88">
        <f>SUM(Table13[[#This Row],[Sou]:[Column3]])-Table13[[#This Row],[Discard]]</f>
        <v>0</v>
      </c>
      <c r="O88" s="5">
        <f>RANK(Table13[[#This Row],[Total2]],Table13[Total2])</f>
        <v>14</v>
      </c>
    </row>
    <row r="89" spans="10:15">
      <c r="J89" s="3">
        <f>IF(COUNT(Table13[[#This Row],[Sou]:[Bal]])&gt;1,MIN(Table13[[#This Row],[Sou]:[Column2]]),0)</f>
        <v>0</v>
      </c>
      <c r="K89" s="17" t="str">
        <f>IF(SUM(Table13[[#This Row],[Sou]:[Bal]])-Table13[[#This Row],[Discard]]+Table13[[#This Row],[Discard]]/100000&gt;0,SUM(Table13[[#This Row],[Sou]:[Bal]])-Table13[[#This Row],[Discard]]*0.9999,"")</f>
        <v/>
      </c>
      <c r="L89" s="2" t="str">
        <f>IF(Table13[[#This Row],[Points]]&lt;&gt;"",RANK(Table13[[#This Row],[Points]],Table13[Points]),"")</f>
        <v/>
      </c>
      <c r="M89" s="5" t="str">
        <f>IF(Table13[[#This Row],[Name]]&lt;&gt;"",Table13[[#This Row],[Name]],"")</f>
        <v/>
      </c>
      <c r="N89">
        <f>SUM(Table13[[#This Row],[Sou]:[Column3]])-Table13[[#This Row],[Discard]]</f>
        <v>0</v>
      </c>
      <c r="O89" s="5">
        <f>RANK(Table13[[#This Row],[Total2]],Table13[Total2])</f>
        <v>14</v>
      </c>
    </row>
    <row r="90" spans="10:15">
      <c r="J90" s="3">
        <f>IF(COUNT(Table13[[#This Row],[Sou]:[Bal]])&gt;1,MIN(Table13[[#This Row],[Sou]:[Column2]]),0)</f>
        <v>0</v>
      </c>
      <c r="K90" s="17" t="str">
        <f>IF(SUM(Table13[[#This Row],[Sou]:[Bal]])-Table13[[#This Row],[Discard]]+Table13[[#This Row],[Discard]]/100000&gt;0,SUM(Table13[[#This Row],[Sou]:[Bal]])-Table13[[#This Row],[Discard]]*0.9999,"")</f>
        <v/>
      </c>
      <c r="L90" s="2" t="str">
        <f>IF(Table13[[#This Row],[Points]]&lt;&gt;"",RANK(Table13[[#This Row],[Points]],Table13[Points]),"")</f>
        <v/>
      </c>
      <c r="M90" s="5" t="str">
        <f>IF(Table13[[#This Row],[Name]]&lt;&gt;"",Table13[[#This Row],[Name]],"")</f>
        <v/>
      </c>
      <c r="N90">
        <f>SUM(Table13[[#This Row],[Sou]:[Column3]])-Table13[[#This Row],[Discard]]</f>
        <v>0</v>
      </c>
      <c r="O90" s="5">
        <f>RANK(Table13[[#This Row],[Total2]],Table13[Total2])</f>
        <v>14</v>
      </c>
    </row>
    <row r="91" spans="10:15">
      <c r="J91" s="3">
        <f>IF(COUNT(Table13[[#This Row],[Sou]:[Bal]])&gt;1,MIN(Table13[[#This Row],[Sou]:[Column2]]),0)</f>
        <v>0</v>
      </c>
      <c r="K91" s="17" t="str">
        <f>IF(SUM(Table13[[#This Row],[Sou]:[Bal]])-Table13[[#This Row],[Discard]]+Table13[[#This Row],[Discard]]/100000&gt;0,SUM(Table13[[#This Row],[Sou]:[Bal]])-Table13[[#This Row],[Discard]]*0.9999,"")</f>
        <v/>
      </c>
      <c r="L91" s="2" t="str">
        <f>IF(Table13[[#This Row],[Points]]&lt;&gt;"",RANK(Table13[[#This Row],[Points]],Table13[Points]),"")</f>
        <v/>
      </c>
      <c r="M91" s="5" t="str">
        <f>IF(Table13[[#This Row],[Name]]&lt;&gt;"",Table13[[#This Row],[Name]],"")</f>
        <v/>
      </c>
      <c r="N91">
        <f>SUM(Table13[[#This Row],[Sou]:[Column3]])-Table13[[#This Row],[Discard]]</f>
        <v>0</v>
      </c>
      <c r="O91" s="5">
        <f>RANK(Table13[[#This Row],[Total2]],Table13[Total2])</f>
        <v>14</v>
      </c>
    </row>
    <row r="92" spans="10:15">
      <c r="J92" s="3">
        <f>IF(COUNT(Table13[[#This Row],[Sou]:[Bal]])&gt;1,MIN(Table13[[#This Row],[Sou]:[Column2]]),0)</f>
        <v>0</v>
      </c>
      <c r="K92" s="17" t="str">
        <f>IF(SUM(Table13[[#This Row],[Sou]:[Bal]])-Table13[[#This Row],[Discard]]+Table13[[#This Row],[Discard]]/100000&gt;0,SUM(Table13[[#This Row],[Sou]:[Bal]])-Table13[[#This Row],[Discard]]*0.9999,"")</f>
        <v/>
      </c>
      <c r="L92" s="2" t="str">
        <f>IF(Table13[[#This Row],[Points]]&lt;&gt;"",RANK(Table13[[#This Row],[Points]],Table13[Points]),"")</f>
        <v/>
      </c>
      <c r="M92" s="5" t="str">
        <f>IF(Table13[[#This Row],[Name]]&lt;&gt;"",Table13[[#This Row],[Name]],"")</f>
        <v/>
      </c>
      <c r="N92">
        <f>SUM(Table13[[#This Row],[Sou]:[Column3]])-Table13[[#This Row],[Discard]]</f>
        <v>0</v>
      </c>
      <c r="O92" s="5">
        <f>RANK(Table13[[#This Row],[Total2]],Table13[Total2])</f>
        <v>14</v>
      </c>
    </row>
    <row r="93" spans="10:15">
      <c r="J93" s="3">
        <f>IF(COUNT(Table13[[#This Row],[Sou]:[Bal]])&gt;1,MIN(Table13[[#This Row],[Sou]:[Column2]]),0)</f>
        <v>0</v>
      </c>
      <c r="K93" s="17" t="str">
        <f>IF(SUM(Table13[[#This Row],[Sou]:[Bal]])-Table13[[#This Row],[Discard]]+Table13[[#This Row],[Discard]]/100000&gt;0,SUM(Table13[[#This Row],[Sou]:[Bal]])-Table13[[#This Row],[Discard]]*0.9999,"")</f>
        <v/>
      </c>
      <c r="L93" s="2" t="str">
        <f>IF(Table13[[#This Row],[Points]]&lt;&gt;"",RANK(Table13[[#This Row],[Points]],Table13[Points]),"")</f>
        <v/>
      </c>
      <c r="M93" s="5" t="str">
        <f>IF(Table13[[#This Row],[Name]]&lt;&gt;"",Table13[[#This Row],[Name]],"")</f>
        <v/>
      </c>
      <c r="N93">
        <f>SUM(Table13[[#This Row],[Sou]:[Column3]])-Table13[[#This Row],[Discard]]</f>
        <v>0</v>
      </c>
      <c r="O93" s="5">
        <f>RANK(Table13[[#This Row],[Total2]],Table13[Total2])</f>
        <v>14</v>
      </c>
    </row>
    <row r="94" spans="10:15">
      <c r="J94" s="3">
        <f>IF(COUNT(Table13[[#This Row],[Sou]:[Bal]])&gt;1,MIN(Table13[[#This Row],[Sou]:[Column2]]),0)</f>
        <v>0</v>
      </c>
      <c r="K94" s="17" t="str">
        <f>IF(SUM(Table13[[#This Row],[Sou]:[Bal]])-Table13[[#This Row],[Discard]]+Table13[[#This Row],[Discard]]/100000&gt;0,SUM(Table13[[#This Row],[Sou]:[Bal]])-Table13[[#This Row],[Discard]]*0.9999,"")</f>
        <v/>
      </c>
      <c r="L94" s="2" t="str">
        <f>IF(Table13[[#This Row],[Points]]&lt;&gt;"",RANK(Table13[[#This Row],[Points]],Table13[Points]),"")</f>
        <v/>
      </c>
      <c r="M94" s="5" t="str">
        <f>IF(Table13[[#This Row],[Name]]&lt;&gt;"",Table13[[#This Row],[Name]],"")</f>
        <v/>
      </c>
      <c r="N94">
        <f>SUM(Table13[[#This Row],[Sou]:[Column3]])-Table13[[#This Row],[Discard]]</f>
        <v>0</v>
      </c>
      <c r="O94" s="5">
        <f>RANK(Table13[[#This Row],[Total2]],Table13[Total2])</f>
        <v>14</v>
      </c>
    </row>
    <row r="95" spans="10:15">
      <c r="J95" s="3">
        <f>IF(COUNT(Table13[[#This Row],[Sou]:[Bal]])&gt;1,MIN(Table13[[#This Row],[Sou]:[Column2]]),0)</f>
        <v>0</v>
      </c>
      <c r="K95" s="17" t="str">
        <f>IF(SUM(Table13[[#This Row],[Sou]:[Bal]])-Table13[[#This Row],[Discard]]+Table13[[#This Row],[Discard]]/100000&gt;0,SUM(Table13[[#This Row],[Sou]:[Bal]])-Table13[[#This Row],[Discard]]*0.9999,"")</f>
        <v/>
      </c>
      <c r="L95" s="2" t="str">
        <f>IF(Table13[[#This Row],[Points]]&lt;&gt;"",RANK(Table13[[#This Row],[Points]],Table13[Points]),"")</f>
        <v/>
      </c>
      <c r="M95" s="5" t="str">
        <f>IF(Table13[[#This Row],[Name]]&lt;&gt;"",Table13[[#This Row],[Name]],"")</f>
        <v/>
      </c>
      <c r="N95">
        <f>SUM(Table13[[#This Row],[Sou]:[Column3]])-Table13[[#This Row],[Discard]]</f>
        <v>0</v>
      </c>
      <c r="O95" s="5">
        <f>RANK(Table13[[#This Row],[Total2]],Table13[Total2])</f>
        <v>14</v>
      </c>
    </row>
    <row r="96" spans="10:15">
      <c r="J96" s="3">
        <f>IF(COUNT(Table13[[#This Row],[Sou]:[Bal]])&gt;1,MIN(Table13[[#This Row],[Sou]:[Column2]]),0)</f>
        <v>0</v>
      </c>
      <c r="K96" s="17" t="str">
        <f>IF(SUM(Table13[[#This Row],[Sou]:[Bal]])-Table13[[#This Row],[Discard]]+Table13[[#This Row],[Discard]]/100000&gt;0,SUM(Table13[[#This Row],[Sou]:[Bal]])-Table13[[#This Row],[Discard]]*0.9999,"")</f>
        <v/>
      </c>
      <c r="L96" s="2" t="str">
        <f>IF(Table13[[#This Row],[Points]]&lt;&gt;"",RANK(Table13[[#This Row],[Points]],Table13[Points]),"")</f>
        <v/>
      </c>
      <c r="M96" s="5" t="str">
        <f>IF(Table13[[#This Row],[Name]]&lt;&gt;"",Table13[[#This Row],[Name]],"")</f>
        <v/>
      </c>
      <c r="N96">
        <f>SUM(Table13[[#This Row],[Sou]:[Column3]])-Table13[[#This Row],[Discard]]</f>
        <v>0</v>
      </c>
      <c r="O96" s="5">
        <f>RANK(Table13[[#This Row],[Total2]],Table13[Total2])</f>
        <v>14</v>
      </c>
    </row>
    <row r="97" spans="10:15">
      <c r="J97" s="3">
        <f>IF(COUNT(Table13[[#This Row],[Sou]:[Bal]])&gt;1,MIN(Table13[[#This Row],[Sou]:[Column2]]),0)</f>
        <v>0</v>
      </c>
      <c r="K97" s="17" t="str">
        <f>IF(SUM(Table13[[#This Row],[Sou]:[Bal]])-Table13[[#This Row],[Discard]]+Table13[[#This Row],[Discard]]/100000&gt;0,SUM(Table13[[#This Row],[Sou]:[Bal]])-Table13[[#This Row],[Discard]]*0.9999,"")</f>
        <v/>
      </c>
      <c r="L97" s="2" t="str">
        <f>IF(Table13[[#This Row],[Points]]&lt;&gt;"",RANK(Table13[[#This Row],[Points]],Table13[Points]),"")</f>
        <v/>
      </c>
      <c r="M97" s="5" t="str">
        <f>IF(Table13[[#This Row],[Name]]&lt;&gt;"",Table13[[#This Row],[Name]],"")</f>
        <v/>
      </c>
      <c r="N97">
        <f>SUM(Table13[[#This Row],[Sou]:[Column3]])-Table13[[#This Row],[Discard]]</f>
        <v>0</v>
      </c>
      <c r="O97" s="5">
        <f>RANK(Table13[[#This Row],[Total2]],Table13[Total2])</f>
        <v>14</v>
      </c>
    </row>
    <row r="98" spans="10:15">
      <c r="J98" s="3">
        <f>IF(COUNT(Table13[[#This Row],[Sou]:[Bal]])&gt;1,MIN(Table13[[#This Row],[Sou]:[Column2]]),0)</f>
        <v>0</v>
      </c>
      <c r="K98" s="17" t="str">
        <f>IF(SUM(Table13[[#This Row],[Sou]:[Bal]])-Table13[[#This Row],[Discard]]+Table13[[#This Row],[Discard]]/100000&gt;0,SUM(Table13[[#This Row],[Sou]:[Bal]])-Table13[[#This Row],[Discard]]*0.9999,"")</f>
        <v/>
      </c>
      <c r="L98" s="2" t="str">
        <f>IF(Table13[[#This Row],[Points]]&lt;&gt;"",RANK(Table13[[#This Row],[Points]],Table13[Points]),"")</f>
        <v/>
      </c>
      <c r="M98" s="5" t="str">
        <f>IF(Table13[[#This Row],[Name]]&lt;&gt;"",Table13[[#This Row],[Name]],"")</f>
        <v/>
      </c>
      <c r="N98">
        <f>SUM(Table13[[#This Row],[Sou]:[Column3]])-Table13[[#This Row],[Discard]]</f>
        <v>0</v>
      </c>
      <c r="O98" s="5">
        <f>RANK(Table13[[#This Row],[Total2]],Table13[Total2])</f>
        <v>14</v>
      </c>
    </row>
    <row r="99" spans="10:15">
      <c r="J99" s="3">
        <f>IF(COUNT(Table13[[#This Row],[Sou]:[Bal]])&gt;1,MIN(Table13[[#This Row],[Sou]:[Column2]]),0)</f>
        <v>0</v>
      </c>
      <c r="K99" s="17" t="str">
        <f>IF(SUM(Table13[[#This Row],[Sou]:[Bal]])-Table13[[#This Row],[Discard]]+Table13[[#This Row],[Discard]]/100000&gt;0,SUM(Table13[[#This Row],[Sou]:[Bal]])-Table13[[#This Row],[Discard]]*0.9999,"")</f>
        <v/>
      </c>
      <c r="L99" s="2" t="str">
        <f>IF(Table13[[#This Row],[Points]]&lt;&gt;"",RANK(Table13[[#This Row],[Points]],Table13[Points]),"")</f>
        <v/>
      </c>
      <c r="M99" s="5" t="str">
        <f>IF(Table13[[#This Row],[Name]]&lt;&gt;"",Table13[[#This Row],[Name]],"")</f>
        <v/>
      </c>
      <c r="N99">
        <f>SUM(Table13[[#This Row],[Sou]:[Column3]])-Table13[[#This Row],[Discard]]</f>
        <v>0</v>
      </c>
      <c r="O99" s="5">
        <f>RANK(Table13[[#This Row],[Total2]],Table13[Total2])</f>
        <v>14</v>
      </c>
    </row>
    <row r="100" spans="10:15">
      <c r="J100" s="3">
        <f>IF(COUNT(Table13[[#This Row],[Sou]:[Bal]])&gt;1,MIN(Table13[[#This Row],[Sou]:[Column2]]),0)</f>
        <v>0</v>
      </c>
      <c r="K100" s="17" t="str">
        <f>IF(SUM(Table13[[#This Row],[Sou]:[Bal]])-Table13[[#This Row],[Discard]]+Table13[[#This Row],[Discard]]/100000&gt;0,SUM(Table13[[#This Row],[Sou]:[Bal]])-Table13[[#This Row],[Discard]]*0.9999,"")</f>
        <v/>
      </c>
      <c r="L100" s="2" t="str">
        <f>IF(Table13[[#This Row],[Points]]&lt;&gt;"",RANK(Table13[[#This Row],[Points]],Table13[Points]),"")</f>
        <v/>
      </c>
      <c r="M100" s="5" t="str">
        <f>IF(Table13[[#This Row],[Name]]&lt;&gt;"",Table13[[#This Row],[Name]],"")</f>
        <v/>
      </c>
      <c r="N100">
        <f>SUM(Table13[[#This Row],[Sou]:[Column3]])-Table13[[#This Row],[Discard]]</f>
        <v>0</v>
      </c>
      <c r="O100" s="5">
        <f>RANK(Table13[[#This Row],[Total2]],Table13[Total2])</f>
        <v>14</v>
      </c>
    </row>
    <row r="101" spans="10:15">
      <c r="J101" s="3">
        <f>IF(COUNT(Table13[[#This Row],[Sou]:[Bal]])&gt;1,MIN(Table13[[#This Row],[Sou]:[Column2]]),0)</f>
        <v>0</v>
      </c>
      <c r="K101" s="17" t="str">
        <f>IF(SUM(Table13[[#This Row],[Sou]:[Bal]])-Table13[[#This Row],[Discard]]+Table13[[#This Row],[Discard]]/100000&gt;0,SUM(Table13[[#This Row],[Sou]:[Bal]])-Table13[[#This Row],[Discard]]*0.9999,"")</f>
        <v/>
      </c>
      <c r="L101" s="2" t="str">
        <f>IF(Table13[[#This Row],[Points]]&lt;&gt;"",RANK(Table13[[#This Row],[Points]],Table13[Points]),"")</f>
        <v/>
      </c>
      <c r="M101" s="5" t="str">
        <f>IF(Table13[[#This Row],[Name]]&lt;&gt;"",Table13[[#This Row],[Name]],"")</f>
        <v/>
      </c>
      <c r="N101">
        <f>SUM(Table13[[#This Row],[Sou]:[Column3]])-Table13[[#This Row],[Discard]]</f>
        <v>0</v>
      </c>
      <c r="O101" s="5">
        <f>RANK(Table13[[#This Row],[Total2]],Table13[Total2])</f>
        <v>14</v>
      </c>
    </row>
    <row r="102" spans="10:15">
      <c r="J102" s="3">
        <f>IF(COUNT(Table13[[#This Row],[Sou]:[Bal]])&gt;1,MIN(Table13[[#This Row],[Sou]:[Column2]]),0)</f>
        <v>0</v>
      </c>
      <c r="K102" s="17" t="str">
        <f>IF(SUM(Table13[[#This Row],[Sou]:[Bal]])-Table13[[#This Row],[Discard]]+Table13[[#This Row],[Discard]]/100000&gt;0,SUM(Table13[[#This Row],[Sou]:[Bal]])-Table13[[#This Row],[Discard]]*0.9999,"")</f>
        <v/>
      </c>
      <c r="L102" s="2" t="str">
        <f>IF(Table13[[#This Row],[Points]]&lt;&gt;"",RANK(Table13[[#This Row],[Points]],Table13[Points]),"")</f>
        <v/>
      </c>
      <c r="M102" s="5" t="str">
        <f>IF(Table13[[#This Row],[Name]]&lt;&gt;"",Table13[[#This Row],[Name]],"")</f>
        <v/>
      </c>
      <c r="N102">
        <f>SUM(Table13[[#This Row],[Sou]:[Column3]])-Table13[[#This Row],[Discard]]</f>
        <v>0</v>
      </c>
      <c r="O102" s="5">
        <f>RANK(Table13[[#This Row],[Total2]],Table13[Total2])</f>
        <v>14</v>
      </c>
    </row>
    <row r="103" spans="10:15">
      <c r="J103" s="3">
        <f>IF(COUNT(Table13[[#This Row],[Sou]:[Bal]])&gt;1,MIN(Table13[[#This Row],[Sou]:[Column2]]),0)</f>
        <v>0</v>
      </c>
      <c r="K103" s="17" t="str">
        <f>IF(SUM(Table13[[#This Row],[Sou]:[Bal]])-Table13[[#This Row],[Discard]]+Table13[[#This Row],[Discard]]/100000&gt;0,SUM(Table13[[#This Row],[Sou]:[Bal]])-Table13[[#This Row],[Discard]]*0.9999,"")</f>
        <v/>
      </c>
      <c r="L103" s="2" t="str">
        <f>IF(Table13[[#This Row],[Points]]&lt;&gt;"",RANK(Table13[[#This Row],[Points]],Table13[Points]),"")</f>
        <v/>
      </c>
      <c r="M103" s="5" t="str">
        <f>IF(Table13[[#This Row],[Name]]&lt;&gt;"",Table13[[#This Row],[Name]],"")</f>
        <v/>
      </c>
      <c r="N103">
        <f>SUM(Table13[[#This Row],[Sou]:[Column3]])-Table13[[#This Row],[Discard]]</f>
        <v>0</v>
      </c>
      <c r="O103" s="5">
        <f>RANK(Table13[[#This Row],[Total2]],Table13[Total2])</f>
        <v>14</v>
      </c>
    </row>
    <row r="104" spans="10:15">
      <c r="J104" s="3">
        <f>IF(COUNT(Table13[[#This Row],[Sou]:[Bal]])&gt;1,MIN(Table13[[#This Row],[Sou]:[Column2]]),0)</f>
        <v>0</v>
      </c>
      <c r="K104" s="17" t="str">
        <f>IF(SUM(Table13[[#This Row],[Sou]:[Bal]])-Table13[[#This Row],[Discard]]+Table13[[#This Row],[Discard]]/100000&gt;0,SUM(Table13[[#This Row],[Sou]:[Bal]])-Table13[[#This Row],[Discard]]*0.9999,"")</f>
        <v/>
      </c>
      <c r="L104" s="2" t="str">
        <f>IF(Table13[[#This Row],[Points]]&lt;&gt;"",RANK(Table13[[#This Row],[Points]],Table13[Points]),"")</f>
        <v/>
      </c>
      <c r="M104" s="5" t="str">
        <f>IF(Table13[[#This Row],[Name]]&lt;&gt;"",Table13[[#This Row],[Name]],"")</f>
        <v/>
      </c>
      <c r="N104">
        <f>SUM(Table13[[#This Row],[Sou]:[Column3]])-Table13[[#This Row],[Discard]]</f>
        <v>0</v>
      </c>
      <c r="O104" s="5">
        <f>RANK(Table13[[#This Row],[Total2]],Table13[Total2])</f>
        <v>14</v>
      </c>
    </row>
    <row r="105" spans="10:15">
      <c r="J105" s="3">
        <f>IF(COUNT(Table13[[#This Row],[Sou]:[Bal]])&gt;1,MIN(Table13[[#This Row],[Sou]:[Column2]]),0)</f>
        <v>0</v>
      </c>
      <c r="K105" s="17" t="str">
        <f>IF(SUM(Table13[[#This Row],[Sou]:[Bal]])-Table13[[#This Row],[Discard]]+Table13[[#This Row],[Discard]]/100000&gt;0,SUM(Table13[[#This Row],[Sou]:[Bal]])-Table13[[#This Row],[Discard]]*0.9999,"")</f>
        <v/>
      </c>
      <c r="L105" s="2" t="str">
        <f>IF(Table13[[#This Row],[Points]]&lt;&gt;"",RANK(Table13[[#This Row],[Points]],Table13[Points]),"")</f>
        <v/>
      </c>
      <c r="M105" s="5" t="str">
        <f>IF(Table13[[#This Row],[Name]]&lt;&gt;"",Table13[[#This Row],[Name]],"")</f>
        <v/>
      </c>
      <c r="N105">
        <f>SUM(Table13[[#This Row],[Sou]:[Column3]])-Table13[[#This Row],[Discard]]</f>
        <v>0</v>
      </c>
      <c r="O105" s="5">
        <f>RANK(Table13[[#This Row],[Total2]],Table13[Total2])</f>
        <v>14</v>
      </c>
    </row>
    <row r="106" spans="10:15">
      <c r="J106" s="3">
        <f>IF(COUNT(Table13[[#This Row],[Sou]:[Bal]])&gt;1,MIN(Table13[[#This Row],[Sou]:[Column2]]),0)</f>
        <v>0</v>
      </c>
      <c r="K106" s="17" t="str">
        <f>IF(SUM(Table13[[#This Row],[Sou]:[Bal]])-Table13[[#This Row],[Discard]]+Table13[[#This Row],[Discard]]/100000&gt;0,SUM(Table13[[#This Row],[Sou]:[Bal]])-Table13[[#This Row],[Discard]]*0.9999,"")</f>
        <v/>
      </c>
      <c r="L106" s="2" t="str">
        <f>IF(Table13[[#This Row],[Points]]&lt;&gt;"",RANK(Table13[[#This Row],[Points]],Table13[Points]),"")</f>
        <v/>
      </c>
      <c r="M106" s="5" t="str">
        <f>IF(Table13[[#This Row],[Name]]&lt;&gt;"",Table13[[#This Row],[Name]],"")</f>
        <v/>
      </c>
      <c r="N106">
        <f>SUM(Table13[[#This Row],[Sou]:[Column3]])-Table13[[#This Row],[Discard]]</f>
        <v>0</v>
      </c>
      <c r="O106" s="5">
        <f>RANK(Table13[[#This Row],[Total2]],Table13[Total2])</f>
        <v>14</v>
      </c>
    </row>
    <row r="107" spans="10:15">
      <c r="J107" s="3">
        <f>IF(COUNT(Table13[[#This Row],[Sou]:[Bal]])&gt;1,MIN(Table13[[#This Row],[Sou]:[Column2]]),0)</f>
        <v>0</v>
      </c>
      <c r="K107" s="17" t="str">
        <f>IF(SUM(Table13[[#This Row],[Sou]:[Bal]])-Table13[[#This Row],[Discard]]+Table13[[#This Row],[Discard]]/100000&gt;0,SUM(Table13[[#This Row],[Sou]:[Bal]])-Table13[[#This Row],[Discard]]*0.9999,"")</f>
        <v/>
      </c>
      <c r="L107" s="2" t="str">
        <f>IF(Table13[[#This Row],[Points]]&lt;&gt;"",RANK(Table13[[#This Row],[Points]],Table13[Points]),"")</f>
        <v/>
      </c>
      <c r="M107" s="5" t="str">
        <f>IF(Table13[[#This Row],[Name]]&lt;&gt;"",Table13[[#This Row],[Name]],"")</f>
        <v/>
      </c>
      <c r="N107">
        <f>SUM(Table13[[#This Row],[Sou]:[Column3]])-Table13[[#This Row],[Discard]]</f>
        <v>0</v>
      </c>
      <c r="O107" s="5">
        <f>RANK(Table13[[#This Row],[Total2]],Table13[Total2])</f>
        <v>14</v>
      </c>
    </row>
    <row r="108" spans="10:15">
      <c r="J108" s="3">
        <f>IF(COUNT(Table13[[#This Row],[Sou]:[Bal]])&gt;1,MIN(Table13[[#This Row],[Sou]:[Column2]]),0)</f>
        <v>0</v>
      </c>
      <c r="K108" s="17" t="str">
        <f>IF(SUM(Table13[[#This Row],[Sou]:[Bal]])-Table13[[#This Row],[Discard]]+Table13[[#This Row],[Discard]]/100000&gt;0,SUM(Table13[[#This Row],[Sou]:[Bal]])-Table13[[#This Row],[Discard]]*0.9999,"")</f>
        <v/>
      </c>
      <c r="L108" s="2" t="str">
        <f>IF(Table13[[#This Row],[Points]]&lt;&gt;"",RANK(Table13[[#This Row],[Points]],Table13[Points]),"")</f>
        <v/>
      </c>
      <c r="M108" s="5" t="str">
        <f>IF(Table13[[#This Row],[Name]]&lt;&gt;"",Table13[[#This Row],[Name]],"")</f>
        <v/>
      </c>
      <c r="N108">
        <f>SUM(Table13[[#This Row],[Sou]:[Column3]])-Table13[[#This Row],[Discard]]</f>
        <v>0</v>
      </c>
      <c r="O108" s="5">
        <f>RANK(Table13[[#This Row],[Total2]],Table13[Total2])</f>
        <v>14</v>
      </c>
    </row>
    <row r="109" spans="10:15">
      <c r="J109" s="3">
        <f>IF(COUNT(Table13[[#This Row],[Sou]:[Bal]])&gt;1,MIN(Table13[[#This Row],[Sou]:[Column2]]),0)</f>
        <v>0</v>
      </c>
      <c r="K109" s="17" t="str">
        <f>IF(SUM(Table13[[#This Row],[Sou]:[Bal]])-Table13[[#This Row],[Discard]]+Table13[[#This Row],[Discard]]/100000&gt;0,SUM(Table13[[#This Row],[Sou]:[Bal]])-Table13[[#This Row],[Discard]]*0.9999,"")</f>
        <v/>
      </c>
      <c r="L109" s="2" t="str">
        <f>IF(Table13[[#This Row],[Points]]&lt;&gt;"",RANK(Table13[[#This Row],[Points]],Table13[Points]),"")</f>
        <v/>
      </c>
      <c r="M109" s="5" t="str">
        <f>IF(Table13[[#This Row],[Name]]&lt;&gt;"",Table13[[#This Row],[Name]],"")</f>
        <v/>
      </c>
      <c r="N109">
        <f>SUM(Table13[[#This Row],[Sou]:[Column3]])-Table13[[#This Row],[Discard]]</f>
        <v>0</v>
      </c>
      <c r="O109" s="5">
        <f>RANK(Table13[[#This Row],[Total2]],Table13[Total2])</f>
        <v>14</v>
      </c>
    </row>
    <row r="110" spans="10:15">
      <c r="J110" s="3">
        <f>IF(COUNT(Table13[[#This Row],[Sou]:[Bal]])&gt;1,MIN(Table13[[#This Row],[Sou]:[Column2]]),0)</f>
        <v>0</v>
      </c>
      <c r="K110" s="17" t="str">
        <f>IF(SUM(Table13[[#This Row],[Sou]:[Bal]])-Table13[[#This Row],[Discard]]+Table13[[#This Row],[Discard]]/100000&gt;0,SUM(Table13[[#This Row],[Sou]:[Bal]])-Table13[[#This Row],[Discard]]*0.9999,"")</f>
        <v/>
      </c>
      <c r="L110" s="2" t="str">
        <f>IF(Table13[[#This Row],[Points]]&lt;&gt;"",RANK(Table13[[#This Row],[Points]],Table13[Points]),"")</f>
        <v/>
      </c>
      <c r="M110" s="5" t="str">
        <f>IF(Table13[[#This Row],[Name]]&lt;&gt;"",Table13[[#This Row],[Name]],"")</f>
        <v/>
      </c>
      <c r="N110">
        <f>SUM(Table13[[#This Row],[Sou]:[Column3]])-Table13[[#This Row],[Discard]]</f>
        <v>0</v>
      </c>
      <c r="O110" s="5">
        <f>RANK(Table13[[#This Row],[Total2]],Table13[Total2])</f>
        <v>14</v>
      </c>
    </row>
    <row r="111" spans="10:15">
      <c r="J111" s="3">
        <f>IF(COUNT(Table13[[#This Row],[Sou]:[Bal]])&gt;1,MIN(Table13[[#This Row],[Sou]:[Column2]]),0)</f>
        <v>0</v>
      </c>
      <c r="K111" s="17" t="str">
        <f>IF(SUM(Table13[[#This Row],[Sou]:[Bal]])-Table13[[#This Row],[Discard]]+Table13[[#This Row],[Discard]]/100000&gt;0,SUM(Table13[[#This Row],[Sou]:[Bal]])-Table13[[#This Row],[Discard]]*0.9999,"")</f>
        <v/>
      </c>
      <c r="L111" s="2" t="str">
        <f>IF(Table13[[#This Row],[Points]]&lt;&gt;"",RANK(Table13[[#This Row],[Points]],Table13[Points]),"")</f>
        <v/>
      </c>
      <c r="M111" s="5" t="str">
        <f>IF(Table13[[#This Row],[Name]]&lt;&gt;"",Table13[[#This Row],[Name]],"")</f>
        <v/>
      </c>
      <c r="N111">
        <f>SUM(Table13[[#This Row],[Sou]:[Column3]])-Table13[[#This Row],[Discard]]</f>
        <v>0</v>
      </c>
      <c r="O111" s="5">
        <f>RANK(Table13[[#This Row],[Total2]],Table13[Total2])</f>
        <v>14</v>
      </c>
    </row>
    <row r="112" spans="10:15">
      <c r="J112" s="3">
        <f>IF(COUNT(Table13[[#This Row],[Sou]:[Bal]])&gt;1,MIN(Table13[[#This Row],[Sou]:[Column2]]),0)</f>
        <v>0</v>
      </c>
      <c r="K112" s="17" t="str">
        <f>IF(SUM(Table13[[#This Row],[Sou]:[Bal]])-Table13[[#This Row],[Discard]]+Table13[[#This Row],[Discard]]/100000&gt;0,SUM(Table13[[#This Row],[Sou]:[Bal]])-Table13[[#This Row],[Discard]]*0.9999,"")</f>
        <v/>
      </c>
      <c r="L112" s="2" t="str">
        <f>IF(Table13[[#This Row],[Points]]&lt;&gt;"",RANK(Table13[[#This Row],[Points]],Table13[Points]),"")</f>
        <v/>
      </c>
      <c r="M112" s="5" t="str">
        <f>IF(Table13[[#This Row],[Name]]&lt;&gt;"",Table13[[#This Row],[Name]],"")</f>
        <v/>
      </c>
      <c r="N112">
        <f>SUM(Table13[[#This Row],[Sou]:[Column3]])-Table13[[#This Row],[Discard]]</f>
        <v>0</v>
      </c>
      <c r="O112" s="5">
        <f>RANK(Table13[[#This Row],[Total2]],Table13[Total2])</f>
        <v>14</v>
      </c>
    </row>
    <row r="113" spans="10:15">
      <c r="J113" s="3">
        <f>IF(COUNT(Table13[[#This Row],[Sou]:[Bal]])&gt;1,MIN(Table13[[#This Row],[Sou]:[Column2]]),0)</f>
        <v>0</v>
      </c>
      <c r="K113" s="17" t="str">
        <f>IF(SUM(Table13[[#This Row],[Sou]:[Bal]])-Table13[[#This Row],[Discard]]+Table13[[#This Row],[Discard]]/100000&gt;0,SUM(Table13[[#This Row],[Sou]:[Bal]])-Table13[[#This Row],[Discard]]*0.9999,"")</f>
        <v/>
      </c>
      <c r="L113" s="2" t="str">
        <f>IF(Table13[[#This Row],[Points]]&lt;&gt;"",RANK(Table13[[#This Row],[Points]],Table13[Points]),"")</f>
        <v/>
      </c>
      <c r="M113" s="5" t="str">
        <f>IF(Table13[[#This Row],[Name]]&lt;&gt;"",Table13[[#This Row],[Name]],"")</f>
        <v/>
      </c>
      <c r="N113">
        <f>SUM(Table13[[#This Row],[Sou]:[Column3]])-Table13[[#This Row],[Discard]]</f>
        <v>0</v>
      </c>
      <c r="O113" s="5">
        <f>RANK(Table13[[#This Row],[Total2]],Table13[Total2])</f>
        <v>14</v>
      </c>
    </row>
    <row r="114" spans="10:15">
      <c r="J114" s="3">
        <f>IF(COUNT(Table13[[#This Row],[Sou]:[Bal]])&gt;1,MIN(Table13[[#This Row],[Sou]:[Column2]]),0)</f>
        <v>0</v>
      </c>
      <c r="K114" s="17" t="str">
        <f>IF(SUM(Table13[[#This Row],[Sou]:[Bal]])-Table13[[#This Row],[Discard]]+Table13[[#This Row],[Discard]]/100000&gt;0,SUM(Table13[[#This Row],[Sou]:[Bal]])-Table13[[#This Row],[Discard]]*0.9999,"")</f>
        <v/>
      </c>
      <c r="L114" s="2" t="str">
        <f>IF(Table13[[#This Row],[Points]]&lt;&gt;"",RANK(Table13[[#This Row],[Points]],Table13[Points]),"")</f>
        <v/>
      </c>
      <c r="M114" s="5" t="str">
        <f>IF(Table13[[#This Row],[Name]]&lt;&gt;"",Table13[[#This Row],[Name]],"")</f>
        <v/>
      </c>
      <c r="N114">
        <f>SUM(Table13[[#This Row],[Sou]:[Column3]])-Table13[[#This Row],[Discard]]</f>
        <v>0</v>
      </c>
      <c r="O114" s="5">
        <f>RANK(Table13[[#This Row],[Total2]],Table13[Total2])</f>
        <v>14</v>
      </c>
    </row>
    <row r="115" spans="10:15">
      <c r="J115" s="3">
        <f>IF(COUNT(Table13[[#This Row],[Sou]:[Bal]])&gt;1,MIN(Table13[[#This Row],[Sou]:[Column2]]),0)</f>
        <v>0</v>
      </c>
      <c r="K115" s="17" t="str">
        <f>IF(SUM(Table13[[#This Row],[Sou]:[Bal]])-Table13[[#This Row],[Discard]]+Table13[[#This Row],[Discard]]/100000&gt;0,SUM(Table13[[#This Row],[Sou]:[Bal]])-Table13[[#This Row],[Discard]]*0.9999,"")</f>
        <v/>
      </c>
      <c r="L115" s="2" t="str">
        <f>IF(Table13[[#This Row],[Points]]&lt;&gt;"",RANK(Table13[[#This Row],[Points]],Table13[Points]),"")</f>
        <v/>
      </c>
      <c r="M115" s="5" t="str">
        <f>IF(Table13[[#This Row],[Name]]&lt;&gt;"",Table13[[#This Row],[Name]],"")</f>
        <v/>
      </c>
      <c r="N115">
        <f>SUM(Table13[[#This Row],[Sou]:[Column3]])-Table13[[#This Row],[Discard]]</f>
        <v>0</v>
      </c>
      <c r="O115" s="5">
        <f>RANK(Table13[[#This Row],[Total2]],Table13[Total2])</f>
        <v>14</v>
      </c>
    </row>
    <row r="116" spans="10:15">
      <c r="J116" s="3">
        <f>IF(COUNT(Table13[[#This Row],[Sou]:[Bal]])&gt;1,MIN(Table13[[#This Row],[Sou]:[Column2]]),0)</f>
        <v>0</v>
      </c>
      <c r="K116" s="17" t="str">
        <f>IF(SUM(Table13[[#This Row],[Sou]:[Bal]])-Table13[[#This Row],[Discard]]+Table13[[#This Row],[Discard]]/100000&gt;0,SUM(Table13[[#This Row],[Sou]:[Bal]])-Table13[[#This Row],[Discard]]*0.9999,"")</f>
        <v/>
      </c>
      <c r="L116" s="2" t="str">
        <f>IF(Table13[[#This Row],[Points]]&lt;&gt;"",RANK(Table13[[#This Row],[Points]],Table13[Points]),"")</f>
        <v/>
      </c>
      <c r="M116" s="5" t="str">
        <f>IF(Table13[[#This Row],[Name]]&lt;&gt;"",Table13[[#This Row],[Name]],"")</f>
        <v/>
      </c>
      <c r="N116">
        <f>SUM(Table13[[#This Row],[Sou]:[Column3]])-Table13[[#This Row],[Discard]]</f>
        <v>0</v>
      </c>
      <c r="O116" s="5">
        <f>RANK(Table13[[#This Row],[Total2]],Table13[Total2])</f>
        <v>14</v>
      </c>
    </row>
    <row r="117" spans="10:15">
      <c r="J117" s="3">
        <f>IF(COUNT(Table13[[#This Row],[Sou]:[Bal]])&gt;1,MIN(Table13[[#This Row],[Sou]:[Column2]]),0)</f>
        <v>0</v>
      </c>
      <c r="K117" s="17" t="str">
        <f>IF(SUM(Table13[[#This Row],[Sou]:[Bal]])-Table13[[#This Row],[Discard]]+Table13[[#This Row],[Discard]]/100000&gt;0,SUM(Table13[[#This Row],[Sou]:[Bal]])-Table13[[#This Row],[Discard]]*0.9999,"")</f>
        <v/>
      </c>
      <c r="L117" s="2" t="str">
        <f>IF(Table13[[#This Row],[Points]]&lt;&gt;"",RANK(Table13[[#This Row],[Points]],Table13[Points]),"")</f>
        <v/>
      </c>
      <c r="M117" s="5" t="str">
        <f>IF(Table13[[#This Row],[Name]]&lt;&gt;"",Table13[[#This Row],[Name]],"")</f>
        <v/>
      </c>
      <c r="N117">
        <f>SUM(Table13[[#This Row],[Sou]:[Column3]])-Table13[[#This Row],[Discard]]</f>
        <v>0</v>
      </c>
      <c r="O117" s="5">
        <f>RANK(Table13[[#This Row],[Total2]],Table13[Total2])</f>
        <v>14</v>
      </c>
    </row>
    <row r="118" spans="10:15">
      <c r="J118" s="3">
        <f>IF(COUNT(Table13[[#This Row],[Sou]:[Bal]])&gt;1,MIN(Table13[[#This Row],[Sou]:[Column2]]),0)</f>
        <v>0</v>
      </c>
      <c r="K118" s="17" t="str">
        <f>IF(SUM(Table13[[#This Row],[Sou]:[Bal]])-Table13[[#This Row],[Discard]]+Table13[[#This Row],[Discard]]/100000&gt;0,SUM(Table13[[#This Row],[Sou]:[Bal]])-Table13[[#This Row],[Discard]]*0.9999,"")</f>
        <v/>
      </c>
      <c r="L118" s="2" t="str">
        <f>IF(Table13[[#This Row],[Points]]&lt;&gt;"",RANK(Table13[[#This Row],[Points]],Table13[Points]),"")</f>
        <v/>
      </c>
      <c r="M118" s="5" t="str">
        <f>IF(Table13[[#This Row],[Name]]&lt;&gt;"",Table13[[#This Row],[Name]],"")</f>
        <v/>
      </c>
      <c r="N118">
        <f>SUM(Table13[[#This Row],[Sou]:[Column3]])-Table13[[#This Row],[Discard]]</f>
        <v>0</v>
      </c>
      <c r="O118" s="5">
        <f>RANK(Table13[[#This Row],[Total2]],Table13[Total2])</f>
        <v>14</v>
      </c>
    </row>
    <row r="119" spans="10:15">
      <c r="J119" s="3">
        <f>IF(COUNT(Table13[[#This Row],[Sou]:[Bal]])&gt;1,MIN(Table13[[#This Row],[Sou]:[Column2]]),0)</f>
        <v>0</v>
      </c>
      <c r="K119" s="17" t="str">
        <f>IF(SUM(Table13[[#This Row],[Sou]:[Bal]])-Table13[[#This Row],[Discard]]+Table13[[#This Row],[Discard]]/100000&gt;0,SUM(Table13[[#This Row],[Sou]:[Bal]])-Table13[[#This Row],[Discard]]*0.9999,"")</f>
        <v/>
      </c>
      <c r="L119" s="2" t="str">
        <f>IF(Table13[[#This Row],[Points]]&lt;&gt;"",RANK(Table13[[#This Row],[Points]],Table13[Points]),"")</f>
        <v/>
      </c>
      <c r="M119" s="5" t="str">
        <f>IF(Table13[[#This Row],[Name]]&lt;&gt;"",Table13[[#This Row],[Name]],"")</f>
        <v/>
      </c>
      <c r="N119">
        <f>SUM(Table13[[#This Row],[Sou]:[Column3]])-Table13[[#This Row],[Discard]]</f>
        <v>0</v>
      </c>
      <c r="O119" s="5">
        <f>RANK(Table13[[#This Row],[Total2]],Table13[Total2])</f>
        <v>14</v>
      </c>
    </row>
    <row r="120" spans="10:15">
      <c r="J120" s="3">
        <f>IF(COUNT(Table13[[#This Row],[Sou]:[Bal]])&gt;1,MIN(Table13[[#This Row],[Sou]:[Column2]]),0)</f>
        <v>0</v>
      </c>
      <c r="K120" s="17" t="str">
        <f>IF(SUM(Table13[[#This Row],[Sou]:[Bal]])-Table13[[#This Row],[Discard]]+Table13[[#This Row],[Discard]]/100000&gt;0,SUM(Table13[[#This Row],[Sou]:[Bal]])-Table13[[#This Row],[Discard]]*0.9999,"")</f>
        <v/>
      </c>
      <c r="L120" s="2" t="str">
        <f>IF(Table13[[#This Row],[Points]]&lt;&gt;"",RANK(Table13[[#This Row],[Points]],Table13[Points]),"")</f>
        <v/>
      </c>
      <c r="M120" s="5" t="str">
        <f>IF(Table13[[#This Row],[Name]]&lt;&gt;"",Table13[[#This Row],[Name]],"")</f>
        <v/>
      </c>
      <c r="N120">
        <f>SUM(Table13[[#This Row],[Sou]:[Column3]])-Table13[[#This Row],[Discard]]</f>
        <v>0</v>
      </c>
      <c r="O120" s="5">
        <f>RANK(Table13[[#This Row],[Total2]],Table13[Total2])</f>
        <v>14</v>
      </c>
    </row>
    <row r="121" spans="10:15">
      <c r="J121" s="3">
        <f>IF(COUNT(Table13[[#This Row],[Sou]:[Bal]])&gt;1,MIN(Table13[[#This Row],[Sou]:[Column2]]),0)</f>
        <v>0</v>
      </c>
      <c r="K121" s="17" t="str">
        <f>IF(SUM(Table13[[#This Row],[Sou]:[Bal]])-Table13[[#This Row],[Discard]]+Table13[[#This Row],[Discard]]/100000&gt;0,SUM(Table13[[#This Row],[Sou]:[Bal]])-Table13[[#This Row],[Discard]]*0.9999,"")</f>
        <v/>
      </c>
      <c r="L121" s="2" t="str">
        <f>IF(Table13[[#This Row],[Points]]&lt;&gt;"",RANK(Table13[[#This Row],[Points]],Table13[Points]),"")</f>
        <v/>
      </c>
      <c r="M121" s="5" t="str">
        <f>IF(Table13[[#This Row],[Name]]&lt;&gt;"",Table13[[#This Row],[Name]],"")</f>
        <v/>
      </c>
      <c r="N121">
        <f>SUM(Table13[[#This Row],[Sou]:[Column3]])-Table13[[#This Row],[Discard]]</f>
        <v>0</v>
      </c>
      <c r="O121" s="5">
        <f>RANK(Table13[[#This Row],[Total2]],Table13[Total2])</f>
        <v>14</v>
      </c>
    </row>
    <row r="122" spans="10:15">
      <c r="J122" s="3">
        <f>IF(COUNT(Table13[[#This Row],[Sou]:[Bal]])&gt;1,MIN(Table13[[#This Row],[Sou]:[Column2]]),0)</f>
        <v>0</v>
      </c>
      <c r="K122" s="17" t="str">
        <f>IF(SUM(Table13[[#This Row],[Sou]:[Bal]])-Table13[[#This Row],[Discard]]+Table13[[#This Row],[Discard]]/100000&gt;0,SUM(Table13[[#This Row],[Sou]:[Bal]])-Table13[[#This Row],[Discard]]*0.9999,"")</f>
        <v/>
      </c>
      <c r="L122" s="2" t="str">
        <f>IF(Table13[[#This Row],[Points]]&lt;&gt;"",RANK(Table13[[#This Row],[Points]],Table13[Points]),"")</f>
        <v/>
      </c>
      <c r="M122" s="5" t="str">
        <f>IF(Table13[[#This Row],[Name]]&lt;&gt;"",Table13[[#This Row],[Name]],"")</f>
        <v/>
      </c>
      <c r="N122">
        <f>SUM(Table13[[#This Row],[Sou]:[Column3]])-Table13[[#This Row],[Discard]]</f>
        <v>0</v>
      </c>
      <c r="O122" s="5">
        <f>RANK(Table13[[#This Row],[Total2]],Table13[Total2])</f>
        <v>14</v>
      </c>
    </row>
    <row r="123" spans="10:15">
      <c r="J123" s="3">
        <f>IF(COUNT(Table13[[#This Row],[Sou]:[Bal]])&gt;1,MIN(Table13[[#This Row],[Sou]:[Column2]]),0)</f>
        <v>0</v>
      </c>
      <c r="K123" s="17" t="str">
        <f>IF(SUM(Table13[[#This Row],[Sou]:[Bal]])-Table13[[#This Row],[Discard]]+Table13[[#This Row],[Discard]]/100000&gt;0,SUM(Table13[[#This Row],[Sou]:[Bal]])-Table13[[#This Row],[Discard]]*0.9999,"")</f>
        <v/>
      </c>
      <c r="L123" s="2" t="str">
        <f>IF(Table13[[#This Row],[Points]]&lt;&gt;"",RANK(Table13[[#This Row],[Points]],Table13[Points]),"")</f>
        <v/>
      </c>
      <c r="M123" s="5" t="str">
        <f>IF(Table13[[#This Row],[Name]]&lt;&gt;"",Table13[[#This Row],[Name]],"")</f>
        <v/>
      </c>
      <c r="N123">
        <f>SUM(Table13[[#This Row],[Sou]:[Column3]])-Table13[[#This Row],[Discard]]</f>
        <v>0</v>
      </c>
      <c r="O123" s="5">
        <f>RANK(Table13[[#This Row],[Total2]],Table13[Total2])</f>
        <v>14</v>
      </c>
    </row>
    <row r="124" spans="10:15">
      <c r="J124" s="3">
        <f>IF(COUNT(Table13[[#This Row],[Sou]:[Bal]])&gt;1,MIN(Table13[[#This Row],[Sou]:[Column2]]),0)</f>
        <v>0</v>
      </c>
      <c r="K124" s="17" t="str">
        <f>IF(SUM(Table13[[#This Row],[Sou]:[Bal]])-Table13[[#This Row],[Discard]]+Table13[[#This Row],[Discard]]/100000&gt;0,SUM(Table13[[#This Row],[Sou]:[Bal]])-Table13[[#This Row],[Discard]]*0.9999,"")</f>
        <v/>
      </c>
      <c r="L124" s="2" t="str">
        <f>IF(Table13[[#This Row],[Points]]&lt;&gt;"",RANK(Table13[[#This Row],[Points]],Table13[Points]),"")</f>
        <v/>
      </c>
      <c r="M124" s="5" t="str">
        <f>IF(Table13[[#This Row],[Name]]&lt;&gt;"",Table13[[#This Row],[Name]],"")</f>
        <v/>
      </c>
      <c r="N124">
        <f>SUM(Table13[[#This Row],[Sou]:[Column3]])-Table13[[#This Row],[Discard]]</f>
        <v>0</v>
      </c>
      <c r="O124" s="5">
        <f>RANK(Table13[[#This Row],[Total2]],Table13[Total2])</f>
        <v>14</v>
      </c>
    </row>
    <row r="125" spans="10:15">
      <c r="J125" s="3">
        <f>IF(COUNT(Table13[[#This Row],[Sou]:[Bal]])&gt;1,MIN(Table13[[#This Row],[Sou]:[Column2]]),0)</f>
        <v>0</v>
      </c>
      <c r="K125" s="17" t="str">
        <f>IF(SUM(Table13[[#This Row],[Sou]:[Bal]])-Table13[[#This Row],[Discard]]+Table13[[#This Row],[Discard]]/100000&gt;0,SUM(Table13[[#This Row],[Sou]:[Bal]])-Table13[[#This Row],[Discard]]*0.9999,"")</f>
        <v/>
      </c>
      <c r="L125" s="2" t="str">
        <f>IF(Table13[[#This Row],[Points]]&lt;&gt;"",RANK(Table13[[#This Row],[Points]],Table13[Points]),"")</f>
        <v/>
      </c>
      <c r="M125" s="5" t="str">
        <f>IF(Table13[[#This Row],[Name]]&lt;&gt;"",Table13[[#This Row],[Name]],"")</f>
        <v/>
      </c>
      <c r="N125">
        <f>SUM(Table13[[#This Row],[Sou]:[Column3]])-Table13[[#This Row],[Discard]]</f>
        <v>0</v>
      </c>
      <c r="O125" s="5">
        <f>RANK(Table13[[#This Row],[Total2]],Table13[Total2])</f>
        <v>14</v>
      </c>
    </row>
    <row r="126" spans="10:15">
      <c r="J126" s="3">
        <f>IF(COUNT(Table13[[#This Row],[Sou]:[Bal]])&gt;1,MIN(Table13[[#This Row],[Sou]:[Column2]]),0)</f>
        <v>0</v>
      </c>
      <c r="K126" s="17" t="str">
        <f>IF(SUM(Table13[[#This Row],[Sou]:[Bal]])-Table13[[#This Row],[Discard]]+Table13[[#This Row],[Discard]]/100000&gt;0,SUM(Table13[[#This Row],[Sou]:[Bal]])-Table13[[#This Row],[Discard]]*0.9999,"")</f>
        <v/>
      </c>
      <c r="L126" s="2" t="str">
        <f>IF(Table13[[#This Row],[Points]]&lt;&gt;"",RANK(Table13[[#This Row],[Points]],Table13[Points]),"")</f>
        <v/>
      </c>
      <c r="M126" s="5" t="str">
        <f>IF(Table13[[#This Row],[Name]]&lt;&gt;"",Table13[[#This Row],[Name]],"")</f>
        <v/>
      </c>
      <c r="N126">
        <f>SUM(Table13[[#This Row],[Sou]:[Column3]])-Table13[[#This Row],[Discard]]</f>
        <v>0</v>
      </c>
      <c r="O126" s="5">
        <f>RANK(Table13[[#This Row],[Total2]],Table13[Total2])</f>
        <v>14</v>
      </c>
    </row>
    <row r="127" spans="10:15">
      <c r="J127" s="3">
        <f>IF(COUNT(Table13[[#This Row],[Sou]:[Bal]])&gt;1,MIN(Table13[[#This Row],[Sou]:[Column2]]),0)</f>
        <v>0</v>
      </c>
      <c r="K127" s="17" t="str">
        <f>IF(SUM(Table13[[#This Row],[Sou]:[Bal]])-Table13[[#This Row],[Discard]]+Table13[[#This Row],[Discard]]/100000&gt;0,SUM(Table13[[#This Row],[Sou]:[Bal]])-Table13[[#This Row],[Discard]]*0.9999,"")</f>
        <v/>
      </c>
      <c r="L127" s="2" t="str">
        <f>IF(Table13[[#This Row],[Points]]&lt;&gt;"",RANK(Table13[[#This Row],[Points]],Table13[Points]),"")</f>
        <v/>
      </c>
      <c r="M127" s="5" t="str">
        <f>IF(Table13[[#This Row],[Name]]&lt;&gt;"",Table13[[#This Row],[Name]],"")</f>
        <v/>
      </c>
      <c r="N127">
        <f>SUM(Table13[[#This Row],[Sou]:[Column3]])-Table13[[#This Row],[Discard]]</f>
        <v>0</v>
      </c>
      <c r="O127" s="5">
        <f>RANK(Table13[[#This Row],[Total2]],Table13[Total2])</f>
        <v>14</v>
      </c>
    </row>
    <row r="128" spans="10:15">
      <c r="J128" s="3">
        <f>IF(COUNT(Table13[[#This Row],[Sou]:[Bal]])&gt;1,MIN(Table13[[#This Row],[Sou]:[Column2]]),0)</f>
        <v>0</v>
      </c>
      <c r="K128" s="17" t="str">
        <f>IF(SUM(Table13[[#This Row],[Sou]:[Bal]])-Table13[[#This Row],[Discard]]+Table13[[#This Row],[Discard]]/100000&gt;0,SUM(Table13[[#This Row],[Sou]:[Bal]])-Table13[[#This Row],[Discard]]*0.9999,"")</f>
        <v/>
      </c>
      <c r="L128" s="2" t="str">
        <f>IF(Table13[[#This Row],[Points]]&lt;&gt;"",RANK(Table13[[#This Row],[Points]],Table13[Points]),"")</f>
        <v/>
      </c>
      <c r="M128" s="5" t="str">
        <f>IF(Table13[[#This Row],[Name]]&lt;&gt;"",Table13[[#This Row],[Name]],"")</f>
        <v/>
      </c>
      <c r="N128">
        <f>SUM(Table13[[#This Row],[Sou]:[Column3]])-Table13[[#This Row],[Discard]]</f>
        <v>0</v>
      </c>
      <c r="O128" s="5">
        <f>RANK(Table13[[#This Row],[Total2]],Table13[Total2])</f>
        <v>14</v>
      </c>
    </row>
    <row r="129" spans="10:15">
      <c r="J129" s="3">
        <f>IF(COUNT(Table13[[#This Row],[Sou]:[Bal]])&gt;1,MIN(Table13[[#This Row],[Sou]:[Column2]]),0)</f>
        <v>0</v>
      </c>
      <c r="K129" s="17" t="str">
        <f>IF(SUM(Table13[[#This Row],[Sou]:[Bal]])-Table13[[#This Row],[Discard]]+Table13[[#This Row],[Discard]]/100000&gt;0,SUM(Table13[[#This Row],[Sou]:[Bal]])-Table13[[#This Row],[Discard]]*0.9999,"")</f>
        <v/>
      </c>
      <c r="L129" s="2" t="str">
        <f>IF(Table13[[#This Row],[Points]]&lt;&gt;"",RANK(Table13[[#This Row],[Points]],Table13[Points]),"")</f>
        <v/>
      </c>
      <c r="M129" s="5" t="str">
        <f>IF(Table13[[#This Row],[Name]]&lt;&gt;"",Table13[[#This Row],[Name]],"")</f>
        <v/>
      </c>
      <c r="N129">
        <f>SUM(Table13[[#This Row],[Sou]:[Column3]])-Table13[[#This Row],[Discard]]</f>
        <v>0</v>
      </c>
      <c r="O129" s="5">
        <f>RANK(Table13[[#This Row],[Total2]],Table13[Total2])</f>
        <v>14</v>
      </c>
    </row>
    <row r="130" spans="10:15">
      <c r="J130" s="3">
        <f>IF(COUNT(Table13[[#This Row],[Sou]:[Bal]])&gt;1,MIN(Table13[[#This Row],[Sou]:[Column2]]),0)</f>
        <v>0</v>
      </c>
      <c r="K130" s="17" t="str">
        <f>IF(SUM(Table13[[#This Row],[Sou]:[Bal]])-Table13[[#This Row],[Discard]]+Table13[[#This Row],[Discard]]/100000&gt;0,SUM(Table13[[#This Row],[Sou]:[Bal]])-Table13[[#This Row],[Discard]]*0.9999,"")</f>
        <v/>
      </c>
      <c r="L130" s="2" t="str">
        <f>IF(Table13[[#This Row],[Points]]&lt;&gt;"",RANK(Table13[[#This Row],[Points]],Table13[Points]),"")</f>
        <v/>
      </c>
      <c r="M130" s="5" t="str">
        <f>IF(Table13[[#This Row],[Name]]&lt;&gt;"",Table13[[#This Row],[Name]],"")</f>
        <v/>
      </c>
      <c r="N130">
        <f>SUM(Table13[[#This Row],[Sou]:[Column3]])-Table13[[#This Row],[Discard]]</f>
        <v>0</v>
      </c>
      <c r="O130" s="5">
        <f>RANK(Table13[[#This Row],[Total2]],Table13[Total2])</f>
        <v>14</v>
      </c>
    </row>
    <row r="131" spans="10:15">
      <c r="J131" s="3">
        <f>IF(COUNT(Table13[[#This Row],[Sou]:[Bal]])&gt;1,MIN(Table13[[#This Row],[Sou]:[Column2]]),0)</f>
        <v>0</v>
      </c>
      <c r="K131" s="17" t="str">
        <f>IF(SUM(Table13[[#This Row],[Sou]:[Bal]])-Table13[[#This Row],[Discard]]+Table13[[#This Row],[Discard]]/100000&gt;0,SUM(Table13[[#This Row],[Sou]:[Bal]])-Table13[[#This Row],[Discard]]*0.9999,"")</f>
        <v/>
      </c>
      <c r="L131" s="2" t="str">
        <f>IF(Table13[[#This Row],[Points]]&lt;&gt;"",RANK(Table13[[#This Row],[Points]],Table13[Points]),"")</f>
        <v/>
      </c>
      <c r="M131" s="5" t="str">
        <f>IF(Table13[[#This Row],[Name]]&lt;&gt;"",Table13[[#This Row],[Name]],"")</f>
        <v/>
      </c>
      <c r="N131">
        <f>SUM(Table13[[#This Row],[Sou]:[Column3]])-Table13[[#This Row],[Discard]]</f>
        <v>0</v>
      </c>
      <c r="O131" s="5">
        <f>RANK(Table13[[#This Row],[Total2]],Table13[Total2])</f>
        <v>14</v>
      </c>
    </row>
    <row r="132" spans="10:15">
      <c r="J132" s="3">
        <f>IF(COUNT(Table13[[#This Row],[Sou]:[Bal]])&gt;1,MIN(Table13[[#This Row],[Sou]:[Column2]]),0)</f>
        <v>0</v>
      </c>
      <c r="K132" s="17" t="str">
        <f>IF(SUM(Table13[[#This Row],[Sou]:[Bal]])-Table13[[#This Row],[Discard]]+Table13[[#This Row],[Discard]]/100000&gt;0,SUM(Table13[[#This Row],[Sou]:[Bal]])-Table13[[#This Row],[Discard]]*0.9999,"")</f>
        <v/>
      </c>
      <c r="L132" s="2" t="str">
        <f>IF(Table13[[#This Row],[Points]]&lt;&gt;"",RANK(Table13[[#This Row],[Points]],Table13[Points]),"")</f>
        <v/>
      </c>
      <c r="M132" s="5" t="str">
        <f>IF(Table13[[#This Row],[Name]]&lt;&gt;"",Table13[[#This Row],[Name]],"")</f>
        <v/>
      </c>
      <c r="N132">
        <f>SUM(Table13[[#This Row],[Sou]:[Column3]])-Table13[[#This Row],[Discard]]</f>
        <v>0</v>
      </c>
      <c r="O132" s="5">
        <f>RANK(Table13[[#This Row],[Total2]],Table13[Total2])</f>
        <v>14</v>
      </c>
    </row>
    <row r="133" spans="10:15">
      <c r="J133" s="3">
        <f>IF(COUNT(Table13[[#This Row],[Sou]:[Bal]])&gt;1,MIN(Table13[[#This Row],[Sou]:[Column2]]),0)</f>
        <v>0</v>
      </c>
      <c r="K133" s="17" t="str">
        <f>IF(SUM(Table13[[#This Row],[Sou]:[Bal]])-Table13[[#This Row],[Discard]]+Table13[[#This Row],[Discard]]/100000&gt;0,SUM(Table13[[#This Row],[Sou]:[Bal]])-Table13[[#This Row],[Discard]]*0.9999,"")</f>
        <v/>
      </c>
      <c r="L133" s="2" t="str">
        <f>IF(Table13[[#This Row],[Points]]&lt;&gt;"",RANK(Table13[[#This Row],[Points]],Table13[Points]),"")</f>
        <v/>
      </c>
      <c r="M133" s="5" t="str">
        <f>IF(Table13[[#This Row],[Name]]&lt;&gt;"",Table13[[#This Row],[Name]],"")</f>
        <v/>
      </c>
      <c r="N133">
        <f>SUM(Table13[[#This Row],[Sou]:[Column3]])-Table13[[#This Row],[Discard]]</f>
        <v>0</v>
      </c>
      <c r="O133" s="5">
        <f>RANK(Table13[[#This Row],[Total2]],Table13[Total2])</f>
        <v>14</v>
      </c>
    </row>
    <row r="134" spans="10:15">
      <c r="J134" s="3">
        <f>IF(COUNT(Table13[[#This Row],[Sou]:[Bal]])&gt;1,MIN(Table13[[#This Row],[Sou]:[Column2]]),0)</f>
        <v>0</v>
      </c>
      <c r="K134" s="17" t="str">
        <f>IF(SUM(Table13[[#This Row],[Sou]:[Bal]])-Table13[[#This Row],[Discard]]+Table13[[#This Row],[Discard]]/100000&gt;0,SUM(Table13[[#This Row],[Sou]:[Bal]])-Table13[[#This Row],[Discard]]*0.9999,"")</f>
        <v/>
      </c>
      <c r="L134" s="2" t="str">
        <f>IF(Table13[[#This Row],[Points]]&lt;&gt;"",RANK(Table13[[#This Row],[Points]],Table13[Points]),"")</f>
        <v/>
      </c>
      <c r="M134" s="5" t="str">
        <f>IF(Table13[[#This Row],[Name]]&lt;&gt;"",Table13[[#This Row],[Name]],"")</f>
        <v/>
      </c>
      <c r="N134">
        <f>SUM(Table13[[#This Row],[Sou]:[Column3]])-Table13[[#This Row],[Discard]]</f>
        <v>0</v>
      </c>
      <c r="O134" s="5">
        <f>RANK(Table13[[#This Row],[Total2]],Table13[Total2])</f>
        <v>14</v>
      </c>
    </row>
    <row r="135" spans="10:15">
      <c r="J135" s="3">
        <f>IF(COUNT(Table13[[#This Row],[Sou]:[Bal]])&gt;1,MIN(Table13[[#This Row],[Sou]:[Column2]]),0)</f>
        <v>0</v>
      </c>
      <c r="K135" s="17" t="str">
        <f>IF(SUM(Table13[[#This Row],[Sou]:[Bal]])-Table13[[#This Row],[Discard]]+Table13[[#This Row],[Discard]]/100000&gt;0,SUM(Table13[[#This Row],[Sou]:[Bal]])-Table13[[#This Row],[Discard]]*0.9999,"")</f>
        <v/>
      </c>
      <c r="L135" s="2" t="str">
        <f>IF(Table13[[#This Row],[Points]]&lt;&gt;"",RANK(Table13[[#This Row],[Points]],Table13[Points]),"")</f>
        <v/>
      </c>
      <c r="M135" s="5" t="str">
        <f>IF(Table13[[#This Row],[Name]]&lt;&gt;"",Table13[[#This Row],[Name]],"")</f>
        <v/>
      </c>
      <c r="N135">
        <f>SUM(Table13[[#This Row],[Sou]:[Column3]])-Table13[[#This Row],[Discard]]</f>
        <v>0</v>
      </c>
      <c r="O135" s="5">
        <f>RANK(Table13[[#This Row],[Total2]],Table13[Total2])</f>
        <v>14</v>
      </c>
    </row>
    <row r="136" spans="10:15">
      <c r="J136" s="3">
        <f>IF(COUNT(Table13[[#This Row],[Sou]:[Bal]])&gt;1,MIN(Table13[[#This Row],[Sou]:[Column2]]),0)</f>
        <v>0</v>
      </c>
      <c r="K136" s="17" t="str">
        <f>IF(SUM(Table13[[#This Row],[Sou]:[Bal]])-Table13[[#This Row],[Discard]]+Table13[[#This Row],[Discard]]/100000&gt;0,SUM(Table13[[#This Row],[Sou]:[Bal]])-Table13[[#This Row],[Discard]]*0.9999,"")</f>
        <v/>
      </c>
      <c r="L136" s="2" t="str">
        <f>IF(Table13[[#This Row],[Points]]&lt;&gt;"",RANK(Table13[[#This Row],[Points]],Table13[Points]),"")</f>
        <v/>
      </c>
      <c r="M136" s="5" t="str">
        <f>IF(Table13[[#This Row],[Name]]&lt;&gt;"",Table13[[#This Row],[Name]],"")</f>
        <v/>
      </c>
      <c r="N136">
        <f>SUM(Table13[[#This Row],[Sou]:[Column3]])-Table13[[#This Row],[Discard]]</f>
        <v>0</v>
      </c>
      <c r="O136" s="5">
        <f>RANK(Table13[[#This Row],[Total2]],Table13[Total2])</f>
        <v>14</v>
      </c>
    </row>
    <row r="137" spans="10:15">
      <c r="J137" s="3">
        <f>IF(COUNT(Table13[[#This Row],[Sou]:[Bal]])&gt;1,MIN(Table13[[#This Row],[Sou]:[Column2]]),0)</f>
        <v>0</v>
      </c>
      <c r="K137" s="17" t="str">
        <f>IF(SUM(Table13[[#This Row],[Sou]:[Bal]])-Table13[[#This Row],[Discard]]+Table13[[#This Row],[Discard]]/100000&gt;0,SUM(Table13[[#This Row],[Sou]:[Bal]])-Table13[[#This Row],[Discard]]*0.9999,"")</f>
        <v/>
      </c>
      <c r="L137" s="2" t="str">
        <f>IF(Table13[[#This Row],[Points]]&lt;&gt;"",RANK(Table13[[#This Row],[Points]],Table13[Points]),"")</f>
        <v/>
      </c>
      <c r="M137" s="5" t="str">
        <f>IF(Table13[[#This Row],[Name]]&lt;&gt;"",Table13[[#This Row],[Name]],"")</f>
        <v/>
      </c>
      <c r="N137">
        <f>SUM(Table13[[#This Row],[Sou]:[Column3]])-Table13[[#This Row],[Discard]]</f>
        <v>0</v>
      </c>
      <c r="O137" s="5">
        <f>RANK(Table13[[#This Row],[Total2]],Table13[Total2])</f>
        <v>14</v>
      </c>
    </row>
    <row r="138" spans="10:15">
      <c r="J138" s="3">
        <f>IF(COUNT(Table13[[#This Row],[Sou]:[Bal]])&gt;1,MIN(Table13[[#This Row],[Sou]:[Column2]]),0)</f>
        <v>0</v>
      </c>
      <c r="K138" s="17" t="str">
        <f>IF(SUM(Table13[[#This Row],[Sou]:[Bal]])-Table13[[#This Row],[Discard]]+Table13[[#This Row],[Discard]]/100000&gt;0,SUM(Table13[[#This Row],[Sou]:[Bal]])-Table13[[#This Row],[Discard]]*0.9999,"")</f>
        <v/>
      </c>
      <c r="L138" s="2" t="str">
        <f>IF(Table13[[#This Row],[Points]]&lt;&gt;"",RANK(Table13[[#This Row],[Points]],Table13[Points]),"")</f>
        <v/>
      </c>
      <c r="M138" s="5" t="str">
        <f>IF(Table13[[#This Row],[Name]]&lt;&gt;"",Table13[[#This Row],[Name]],"")</f>
        <v/>
      </c>
      <c r="N138">
        <f>SUM(Table13[[#This Row],[Sou]:[Column3]])-Table13[[#This Row],[Discard]]</f>
        <v>0</v>
      </c>
      <c r="O138" s="5">
        <f>RANK(Table13[[#This Row],[Total2]],Table13[Total2])</f>
        <v>14</v>
      </c>
    </row>
    <row r="139" spans="10:15">
      <c r="J139" s="3">
        <f>IF(COUNT(Table13[[#This Row],[Sou]:[Bal]])&gt;1,MIN(Table13[[#This Row],[Sou]:[Column2]]),0)</f>
        <v>0</v>
      </c>
      <c r="K139" s="17" t="str">
        <f>IF(SUM(Table13[[#This Row],[Sou]:[Bal]])-Table13[[#This Row],[Discard]]+Table13[[#This Row],[Discard]]/100000&gt;0,SUM(Table13[[#This Row],[Sou]:[Bal]])-Table13[[#This Row],[Discard]]*0.9999,"")</f>
        <v/>
      </c>
      <c r="L139" s="2" t="str">
        <f>IF(Table13[[#This Row],[Points]]&lt;&gt;"",RANK(Table13[[#This Row],[Points]],Table13[Points]),"")</f>
        <v/>
      </c>
      <c r="M139" s="5" t="str">
        <f>IF(Table13[[#This Row],[Name]]&lt;&gt;"",Table13[[#This Row],[Name]],"")</f>
        <v/>
      </c>
      <c r="N139">
        <f>SUM(Table13[[#This Row],[Sou]:[Column3]])-Table13[[#This Row],[Discard]]</f>
        <v>0</v>
      </c>
      <c r="O139" s="5">
        <f>RANK(Table13[[#This Row],[Total2]],Table13[Total2])</f>
        <v>14</v>
      </c>
    </row>
    <row r="140" spans="10:15">
      <c r="J140" s="3">
        <f>IF(COUNT(Table13[[#This Row],[Sou]:[Bal]])&gt;1,MIN(Table13[[#This Row],[Sou]:[Column2]]),0)</f>
        <v>0</v>
      </c>
      <c r="K140" s="17" t="str">
        <f>IF(SUM(Table13[[#This Row],[Sou]:[Bal]])-Table13[[#This Row],[Discard]]+Table13[[#This Row],[Discard]]/100000&gt;0,SUM(Table13[[#This Row],[Sou]:[Bal]])-Table13[[#This Row],[Discard]]*0.9999,"")</f>
        <v/>
      </c>
      <c r="L140" s="2" t="str">
        <f>IF(Table13[[#This Row],[Points]]&lt;&gt;"",RANK(Table13[[#This Row],[Points]],Table13[Points]),"")</f>
        <v/>
      </c>
      <c r="M140" s="5" t="str">
        <f>IF(Table13[[#This Row],[Name]]&lt;&gt;"",Table13[[#This Row],[Name]],"")</f>
        <v/>
      </c>
      <c r="N140">
        <f>SUM(Table13[[#This Row],[Sou]:[Column3]])-Table13[[#This Row],[Discard]]</f>
        <v>0</v>
      </c>
      <c r="O140" s="5">
        <f>RANK(Table13[[#This Row],[Total2]],Table13[Total2])</f>
        <v>14</v>
      </c>
    </row>
    <row r="141" spans="10:15">
      <c r="J141" s="3">
        <f>IF(COUNT(Table13[[#This Row],[Sou]:[Bal]])&gt;1,MIN(Table13[[#This Row],[Sou]:[Column2]]),0)</f>
        <v>0</v>
      </c>
      <c r="K141" s="17" t="str">
        <f>IF(SUM(Table13[[#This Row],[Sou]:[Bal]])-Table13[[#This Row],[Discard]]+Table13[[#This Row],[Discard]]/100000&gt;0,SUM(Table13[[#This Row],[Sou]:[Bal]])-Table13[[#This Row],[Discard]]*0.9999,"")</f>
        <v/>
      </c>
      <c r="L141" s="2" t="str">
        <f>IF(Table13[[#This Row],[Points]]&lt;&gt;"",RANK(Table13[[#This Row],[Points]],Table13[Points]),"")</f>
        <v/>
      </c>
      <c r="M141" s="5" t="str">
        <f>IF(Table13[[#This Row],[Name]]&lt;&gt;"",Table13[[#This Row],[Name]],"")</f>
        <v/>
      </c>
      <c r="N141">
        <f>SUM(Table13[[#This Row],[Sou]:[Column3]])-Table13[[#This Row],[Discard]]</f>
        <v>0</v>
      </c>
      <c r="O141" s="5">
        <f>RANK(Table13[[#This Row],[Total2]],Table13[Total2])</f>
        <v>14</v>
      </c>
    </row>
    <row r="142" spans="10:15">
      <c r="J142" s="3">
        <f>IF(COUNT(Table13[[#This Row],[Sou]:[Bal]])&gt;1,MIN(Table13[[#This Row],[Sou]:[Column2]]),0)</f>
        <v>0</v>
      </c>
      <c r="K142" s="17" t="str">
        <f>IF(SUM(Table13[[#This Row],[Sou]:[Bal]])-Table13[[#This Row],[Discard]]+Table13[[#This Row],[Discard]]/100000&gt;0,SUM(Table13[[#This Row],[Sou]:[Bal]])-Table13[[#This Row],[Discard]]*0.9999,"")</f>
        <v/>
      </c>
      <c r="L142" s="2" t="str">
        <f>IF(Table13[[#This Row],[Points]]&lt;&gt;"",RANK(Table13[[#This Row],[Points]],Table13[Points]),"")</f>
        <v/>
      </c>
      <c r="M142" s="5" t="str">
        <f>IF(Table13[[#This Row],[Name]]&lt;&gt;"",Table13[[#This Row],[Name]],"")</f>
        <v/>
      </c>
      <c r="N142">
        <f>SUM(Table13[[#This Row],[Sou]:[Column3]])-Table13[[#This Row],[Discard]]</f>
        <v>0</v>
      </c>
      <c r="O142" s="5">
        <f>RANK(Table13[[#This Row],[Total2]],Table13[Total2])</f>
        <v>14</v>
      </c>
    </row>
    <row r="143" spans="10:15">
      <c r="J143" s="3">
        <f>IF(COUNT(Table13[[#This Row],[Sou]:[Bal]])&gt;1,MIN(Table13[[#This Row],[Sou]:[Column2]]),0)</f>
        <v>0</v>
      </c>
      <c r="K143" s="17" t="str">
        <f>IF(SUM(Table13[[#This Row],[Sou]:[Bal]])-Table13[[#This Row],[Discard]]+Table13[[#This Row],[Discard]]/100000&gt;0,SUM(Table13[[#This Row],[Sou]:[Bal]])-Table13[[#This Row],[Discard]]*0.9999,"")</f>
        <v/>
      </c>
      <c r="L143" s="2" t="str">
        <f>IF(Table13[[#This Row],[Points]]&lt;&gt;"",RANK(Table13[[#This Row],[Points]],Table13[Points]),"")</f>
        <v/>
      </c>
      <c r="M143" s="5" t="str">
        <f>IF(Table13[[#This Row],[Name]]&lt;&gt;"",Table13[[#This Row],[Name]],"")</f>
        <v/>
      </c>
      <c r="N143">
        <f>SUM(Table13[[#This Row],[Sou]:[Column3]])-Table13[[#This Row],[Discard]]</f>
        <v>0</v>
      </c>
      <c r="O143" s="5">
        <f>RANK(Table13[[#This Row],[Total2]],Table13[Total2])</f>
        <v>14</v>
      </c>
    </row>
    <row r="144" spans="10:15">
      <c r="J144" s="3">
        <f>IF(COUNT(Table13[[#This Row],[Sou]:[Bal]])&gt;1,MIN(Table13[[#This Row],[Sou]:[Column2]]),0)</f>
        <v>0</v>
      </c>
      <c r="K144" s="17" t="str">
        <f>IF(SUM(Table13[[#This Row],[Sou]:[Bal]])-Table13[[#This Row],[Discard]]+Table13[[#This Row],[Discard]]/100000&gt;0,SUM(Table13[[#This Row],[Sou]:[Bal]])-Table13[[#This Row],[Discard]]*0.9999,"")</f>
        <v/>
      </c>
      <c r="L144" s="2" t="str">
        <f>IF(Table13[[#This Row],[Points]]&lt;&gt;"",RANK(Table13[[#This Row],[Points]],Table13[Points]),"")</f>
        <v/>
      </c>
      <c r="M144" s="5" t="str">
        <f>IF(Table13[[#This Row],[Name]]&lt;&gt;"",Table13[[#This Row],[Name]],"")</f>
        <v/>
      </c>
      <c r="N144">
        <f>SUM(Table13[[#This Row],[Sou]:[Column3]])-Table13[[#This Row],[Discard]]</f>
        <v>0</v>
      </c>
      <c r="O144" s="5">
        <f>RANK(Table13[[#This Row],[Total2]],Table13[Total2])</f>
        <v>14</v>
      </c>
    </row>
    <row r="145" spans="10:15">
      <c r="J145" s="3">
        <f>IF(COUNT(Table13[[#This Row],[Sou]:[Bal]])&gt;1,MIN(Table13[[#This Row],[Sou]:[Column2]]),0)</f>
        <v>0</v>
      </c>
      <c r="K145" s="17" t="str">
        <f>IF(SUM(Table13[[#This Row],[Sou]:[Bal]])-Table13[[#This Row],[Discard]]+Table13[[#This Row],[Discard]]/100000&gt;0,SUM(Table13[[#This Row],[Sou]:[Bal]])-Table13[[#This Row],[Discard]]*0.9999,"")</f>
        <v/>
      </c>
      <c r="L145" s="2" t="str">
        <f>IF(Table13[[#This Row],[Points]]&lt;&gt;"",RANK(Table13[[#This Row],[Points]],Table13[Points]),"")</f>
        <v/>
      </c>
      <c r="M145" s="5" t="str">
        <f>IF(Table13[[#This Row],[Name]]&lt;&gt;"",Table13[[#This Row],[Name]],"")</f>
        <v/>
      </c>
      <c r="N145">
        <f>SUM(Table13[[#This Row],[Sou]:[Column3]])-Table13[[#This Row],[Discard]]</f>
        <v>0</v>
      </c>
      <c r="O145" s="5">
        <f>RANK(Table13[[#This Row],[Total2]],Table13[Total2])</f>
        <v>14</v>
      </c>
    </row>
    <row r="146" spans="10:15">
      <c r="J146" s="3">
        <f>IF(COUNT(Table13[[#This Row],[Sou]:[Bal]])&gt;1,MIN(Table13[[#This Row],[Sou]:[Column2]]),0)</f>
        <v>0</v>
      </c>
      <c r="K146" s="17" t="str">
        <f>IF(SUM(Table13[[#This Row],[Sou]:[Bal]])-Table13[[#This Row],[Discard]]+Table13[[#This Row],[Discard]]/100000&gt;0,SUM(Table13[[#This Row],[Sou]:[Bal]])-Table13[[#This Row],[Discard]]*0.9999,"")</f>
        <v/>
      </c>
      <c r="L146" s="2" t="str">
        <f>IF(Table13[[#This Row],[Points]]&lt;&gt;"",RANK(Table13[[#This Row],[Points]],Table13[Points]),"")</f>
        <v/>
      </c>
      <c r="M146" s="5" t="str">
        <f>IF(Table13[[#This Row],[Name]]&lt;&gt;"",Table13[[#This Row],[Name]],"")</f>
        <v/>
      </c>
      <c r="N146">
        <f>SUM(Table13[[#This Row],[Sou]:[Column3]])-Table13[[#This Row],[Discard]]</f>
        <v>0</v>
      </c>
      <c r="O146" s="5">
        <f>RANK(Table13[[#This Row],[Total2]],Table13[Total2])</f>
        <v>14</v>
      </c>
    </row>
    <row r="147" spans="10:15">
      <c r="J147" s="3">
        <f>IF(COUNT(Table13[[#This Row],[Sou]:[Bal]])&gt;1,MIN(Table13[[#This Row],[Sou]:[Column2]]),0)</f>
        <v>0</v>
      </c>
      <c r="K147" s="17" t="str">
        <f>IF(SUM(Table13[[#This Row],[Sou]:[Bal]])-Table13[[#This Row],[Discard]]+Table13[[#This Row],[Discard]]/100000&gt;0,SUM(Table13[[#This Row],[Sou]:[Bal]])-Table13[[#This Row],[Discard]]*0.9999,"")</f>
        <v/>
      </c>
      <c r="L147" s="2" t="str">
        <f>IF(Table13[[#This Row],[Points]]&lt;&gt;"",RANK(Table13[[#This Row],[Points]],Table13[Points]),"")</f>
        <v/>
      </c>
      <c r="M147" s="5" t="str">
        <f>IF(Table13[[#This Row],[Name]]&lt;&gt;"",Table13[[#This Row],[Name]],"")</f>
        <v/>
      </c>
      <c r="N147">
        <f>SUM(Table13[[#This Row],[Sou]:[Column3]])-Table13[[#This Row],[Discard]]</f>
        <v>0</v>
      </c>
      <c r="O147" s="5">
        <f>RANK(Table13[[#This Row],[Total2]],Table13[Total2])</f>
        <v>14</v>
      </c>
    </row>
    <row r="148" spans="10:15">
      <c r="J148" s="3">
        <f>IF(COUNT(Table13[[#This Row],[Sou]:[Bal]])&gt;1,MIN(Table13[[#This Row],[Sou]:[Column2]]),0)</f>
        <v>0</v>
      </c>
      <c r="K148" s="17" t="str">
        <f>IF(SUM(Table13[[#This Row],[Sou]:[Bal]])-Table13[[#This Row],[Discard]]+Table13[[#This Row],[Discard]]/100000&gt;0,SUM(Table13[[#This Row],[Sou]:[Bal]])-Table13[[#This Row],[Discard]]*0.9999,"")</f>
        <v/>
      </c>
      <c r="L148" s="2" t="str">
        <f>IF(Table13[[#This Row],[Points]]&lt;&gt;"",RANK(Table13[[#This Row],[Points]],Table13[Points]),"")</f>
        <v/>
      </c>
      <c r="M148" s="5" t="str">
        <f>IF(Table13[[#This Row],[Name]]&lt;&gt;"",Table13[[#This Row],[Name]],"")</f>
        <v/>
      </c>
      <c r="N148">
        <f>SUM(Table13[[#This Row],[Sou]:[Column3]])-Table13[[#This Row],[Discard]]</f>
        <v>0</v>
      </c>
      <c r="O148" s="5">
        <f>RANK(Table13[[#This Row],[Total2]],Table13[Total2])</f>
        <v>14</v>
      </c>
    </row>
    <row r="149" spans="10:15">
      <c r="J149" s="3">
        <f>IF(COUNT(Table13[[#This Row],[Sou]:[Bal]])&gt;1,MIN(Table13[[#This Row],[Sou]:[Column2]]),0)</f>
        <v>0</v>
      </c>
      <c r="K149" s="17" t="str">
        <f>IF(SUM(Table13[[#This Row],[Sou]:[Bal]])-Table13[[#This Row],[Discard]]+Table13[[#This Row],[Discard]]/100000&gt;0,SUM(Table13[[#This Row],[Sou]:[Bal]])-Table13[[#This Row],[Discard]]*0.9999,"")</f>
        <v/>
      </c>
      <c r="L149" s="2" t="str">
        <f>IF(Table13[[#This Row],[Points]]&lt;&gt;"",RANK(Table13[[#This Row],[Points]],Table13[Points]),"")</f>
        <v/>
      </c>
      <c r="M149" s="5" t="str">
        <f>IF(Table13[[#This Row],[Name]]&lt;&gt;"",Table13[[#This Row],[Name]],"")</f>
        <v/>
      </c>
      <c r="N149">
        <f>SUM(Table13[[#This Row],[Sou]:[Column3]])-Table13[[#This Row],[Discard]]</f>
        <v>0</v>
      </c>
      <c r="O149" s="5">
        <f>RANK(Table13[[#This Row],[Total2]],Table13[Total2])</f>
        <v>14</v>
      </c>
    </row>
    <row r="150" spans="10:15">
      <c r="J150" s="3">
        <f>IF(COUNT(Table13[[#This Row],[Sou]:[Bal]])&gt;1,MIN(Table13[[#This Row],[Sou]:[Column2]]),0)</f>
        <v>0</v>
      </c>
      <c r="K150" s="17" t="str">
        <f>IF(SUM(Table13[[#This Row],[Sou]:[Bal]])-Table13[[#This Row],[Discard]]+Table13[[#This Row],[Discard]]/100000&gt;0,SUM(Table13[[#This Row],[Sou]:[Bal]])-Table13[[#This Row],[Discard]]*0.9999,"")</f>
        <v/>
      </c>
      <c r="L150" s="2" t="str">
        <f>IF(Table13[[#This Row],[Points]]&lt;&gt;"",RANK(Table13[[#This Row],[Points]],Table13[Points]),"")</f>
        <v/>
      </c>
      <c r="M150" s="5" t="str">
        <f>IF(Table13[[#This Row],[Name]]&lt;&gt;"",Table13[[#This Row],[Name]],"")</f>
        <v/>
      </c>
      <c r="N150">
        <f>SUM(Table13[[#This Row],[Sou]:[Column3]])-Table13[[#This Row],[Discard]]</f>
        <v>0</v>
      </c>
      <c r="O150" s="5">
        <f>RANK(Table13[[#This Row],[Total2]],Table13[Total2])</f>
        <v>14</v>
      </c>
    </row>
    <row r="151" spans="10:15">
      <c r="J151" s="3">
        <f>IF(COUNT(Table13[[#This Row],[Sou]:[Bal]])&gt;1,MIN(Table13[[#This Row],[Sou]:[Column2]]),0)</f>
        <v>0</v>
      </c>
      <c r="K151" s="17" t="str">
        <f>IF(SUM(Table13[[#This Row],[Sou]:[Bal]])-Table13[[#This Row],[Discard]]+Table13[[#This Row],[Discard]]/100000&gt;0,SUM(Table13[[#This Row],[Sou]:[Bal]])-Table13[[#This Row],[Discard]]*0.9999,"")</f>
        <v/>
      </c>
      <c r="L151" s="2" t="str">
        <f>IF(Table13[[#This Row],[Points]]&lt;&gt;"",RANK(Table13[[#This Row],[Points]],Table13[Points]),"")</f>
        <v/>
      </c>
      <c r="M151" s="5" t="str">
        <f>IF(Table13[[#This Row],[Name]]&lt;&gt;"",Table13[[#This Row],[Name]],"")</f>
        <v/>
      </c>
      <c r="N151">
        <f>SUM(Table13[[#This Row],[Sou]:[Column3]])-Table13[[#This Row],[Discard]]</f>
        <v>0</v>
      </c>
      <c r="O151" s="5">
        <f>RANK(Table13[[#This Row],[Total2]],Table13[Total2])</f>
        <v>14</v>
      </c>
    </row>
    <row r="152" spans="10:15">
      <c r="J152" s="3">
        <f>IF(COUNT(Table13[[#This Row],[Sou]:[Bal]])&gt;1,MIN(Table13[[#This Row],[Sou]:[Column2]]),0)</f>
        <v>0</v>
      </c>
      <c r="K152" s="17" t="str">
        <f>IF(SUM(Table13[[#This Row],[Sou]:[Bal]])-Table13[[#This Row],[Discard]]+Table13[[#This Row],[Discard]]/100000&gt;0,SUM(Table13[[#This Row],[Sou]:[Bal]])-Table13[[#This Row],[Discard]]*0.9999,"")</f>
        <v/>
      </c>
      <c r="L152" s="2" t="str">
        <f>IF(Table13[[#This Row],[Points]]&lt;&gt;"",RANK(Table13[[#This Row],[Points]],Table13[Points]),"")</f>
        <v/>
      </c>
      <c r="M152" s="5" t="str">
        <f>IF(Table13[[#This Row],[Name]]&lt;&gt;"",Table13[[#This Row],[Name]],"")</f>
        <v/>
      </c>
      <c r="N152">
        <f>SUM(Table13[[#This Row],[Sou]:[Column3]])-Table13[[#This Row],[Discard]]</f>
        <v>0</v>
      </c>
      <c r="O152" s="5">
        <f>RANK(Table13[[#This Row],[Total2]],Table13[Total2])</f>
        <v>14</v>
      </c>
    </row>
    <row r="153" spans="10:15">
      <c r="J153" s="3">
        <f>IF(COUNT(Table13[[#This Row],[Sou]:[Bal]])&gt;1,MIN(Table13[[#This Row],[Sou]:[Column2]]),0)</f>
        <v>0</v>
      </c>
      <c r="K153" s="17" t="str">
        <f>IF(SUM(Table13[[#This Row],[Sou]:[Bal]])-Table13[[#This Row],[Discard]]+Table13[[#This Row],[Discard]]/100000&gt;0,SUM(Table13[[#This Row],[Sou]:[Bal]])-Table13[[#This Row],[Discard]]*0.9999,"")</f>
        <v/>
      </c>
      <c r="L153" s="2" t="str">
        <f>IF(Table13[[#This Row],[Points]]&lt;&gt;"",RANK(Table13[[#This Row],[Points]],Table13[Points]),"")</f>
        <v/>
      </c>
      <c r="M153" s="5" t="str">
        <f>IF(Table13[[#This Row],[Name]]&lt;&gt;"",Table13[[#This Row],[Name]],"")</f>
        <v/>
      </c>
      <c r="N153">
        <f>SUM(Table13[[#This Row],[Sou]:[Column3]])-Table13[[#This Row],[Discard]]</f>
        <v>0</v>
      </c>
      <c r="O153" s="5">
        <f>RANK(Table13[[#This Row],[Total2]],Table13[Total2])</f>
        <v>14</v>
      </c>
    </row>
    <row r="154" spans="10:15">
      <c r="J154" s="3">
        <f>IF(COUNT(Table13[[#This Row],[Sou]:[Bal]])&gt;1,MIN(Table13[[#This Row],[Sou]:[Column2]]),0)</f>
        <v>0</v>
      </c>
      <c r="K154" s="17" t="str">
        <f>IF(SUM(Table13[[#This Row],[Sou]:[Bal]])-Table13[[#This Row],[Discard]]+Table13[[#This Row],[Discard]]/100000&gt;0,SUM(Table13[[#This Row],[Sou]:[Bal]])-Table13[[#This Row],[Discard]]*0.9999,"")</f>
        <v/>
      </c>
      <c r="L154" s="2" t="str">
        <f>IF(Table13[[#This Row],[Points]]&lt;&gt;"",RANK(Table13[[#This Row],[Points]],Table13[Points]),"")</f>
        <v/>
      </c>
      <c r="M154" s="5" t="str">
        <f>IF(Table13[[#This Row],[Name]]&lt;&gt;"",Table13[[#This Row],[Name]],"")</f>
        <v/>
      </c>
      <c r="N154">
        <f>SUM(Table13[[#This Row],[Sou]:[Column3]])-Table13[[#This Row],[Discard]]</f>
        <v>0</v>
      </c>
      <c r="O154" s="5">
        <f>RANK(Table13[[#This Row],[Total2]],Table13[Total2])</f>
        <v>14</v>
      </c>
    </row>
    <row r="155" spans="10:15">
      <c r="J155" s="3">
        <f>IF(COUNT(Table13[[#This Row],[Sou]:[Bal]])&gt;1,MIN(Table13[[#This Row],[Sou]:[Column2]]),0)</f>
        <v>0</v>
      </c>
      <c r="K155" s="17" t="str">
        <f>IF(SUM(Table13[[#This Row],[Sou]:[Bal]])-Table13[[#This Row],[Discard]]+Table13[[#This Row],[Discard]]/100000&gt;0,SUM(Table13[[#This Row],[Sou]:[Bal]])-Table13[[#This Row],[Discard]]*0.9999,"")</f>
        <v/>
      </c>
      <c r="L155" s="2" t="str">
        <f>IF(Table13[[#This Row],[Points]]&lt;&gt;"",RANK(Table13[[#This Row],[Points]],Table13[Points]),"")</f>
        <v/>
      </c>
      <c r="M155" s="5" t="str">
        <f>IF(Table13[[#This Row],[Name]]&lt;&gt;"",Table13[[#This Row],[Name]],"")</f>
        <v/>
      </c>
      <c r="N155">
        <f>SUM(Table13[[#This Row],[Sou]:[Column3]])-Table13[[#This Row],[Discard]]</f>
        <v>0</v>
      </c>
      <c r="O155" s="5">
        <f>RANK(Table13[[#This Row],[Total2]],Table13[Total2])</f>
        <v>14</v>
      </c>
    </row>
    <row r="156" spans="10:15">
      <c r="J156" s="3">
        <f>IF(COUNT(Table13[[#This Row],[Sou]:[Bal]])&gt;1,MIN(Table13[[#This Row],[Sou]:[Column2]]),0)</f>
        <v>0</v>
      </c>
      <c r="K156" s="17" t="str">
        <f>IF(SUM(Table13[[#This Row],[Sou]:[Bal]])-Table13[[#This Row],[Discard]]+Table13[[#This Row],[Discard]]/100000&gt;0,SUM(Table13[[#This Row],[Sou]:[Bal]])-Table13[[#This Row],[Discard]]*0.9999,"")</f>
        <v/>
      </c>
      <c r="L156" s="2" t="str">
        <f>IF(Table13[[#This Row],[Points]]&lt;&gt;"",RANK(Table13[[#This Row],[Points]],Table13[Points]),"")</f>
        <v/>
      </c>
      <c r="M156" s="5" t="str">
        <f>IF(Table13[[#This Row],[Name]]&lt;&gt;"",Table13[[#This Row],[Name]],"")</f>
        <v/>
      </c>
      <c r="N156">
        <f>SUM(Table13[[#This Row],[Sou]:[Column3]])-Table13[[#This Row],[Discard]]</f>
        <v>0</v>
      </c>
      <c r="O156" s="5">
        <f>RANK(Table13[[#This Row],[Total2]],Table13[Total2])</f>
        <v>14</v>
      </c>
    </row>
    <row r="157" spans="10:15">
      <c r="J157" s="3">
        <f>IF(COUNT(Table13[[#This Row],[Sou]:[Bal]])&gt;1,MIN(Table13[[#This Row],[Sou]:[Column2]]),0)</f>
        <v>0</v>
      </c>
      <c r="K157" s="17" t="str">
        <f>IF(SUM(Table13[[#This Row],[Sou]:[Bal]])-Table13[[#This Row],[Discard]]+Table13[[#This Row],[Discard]]/100000&gt;0,SUM(Table13[[#This Row],[Sou]:[Bal]])-Table13[[#This Row],[Discard]]*0.9999,"")</f>
        <v/>
      </c>
      <c r="L157" s="2" t="str">
        <f>IF(Table13[[#This Row],[Points]]&lt;&gt;"",RANK(Table13[[#This Row],[Points]],Table13[Points]),"")</f>
        <v/>
      </c>
      <c r="M157" s="5" t="str">
        <f>IF(Table13[[#This Row],[Name]]&lt;&gt;"",Table13[[#This Row],[Name]],"")</f>
        <v/>
      </c>
      <c r="N157">
        <f>SUM(Table13[[#This Row],[Sou]:[Column3]])-Table13[[#This Row],[Discard]]</f>
        <v>0</v>
      </c>
      <c r="O157" s="5">
        <f>RANK(Table13[[#This Row],[Total2]],Table13[Total2])</f>
        <v>14</v>
      </c>
    </row>
    <row r="158" spans="10:15">
      <c r="J158" s="3">
        <f>IF(COUNT(Table13[[#This Row],[Sou]:[Bal]])&gt;1,MIN(Table13[[#This Row],[Sou]:[Column2]]),0)</f>
        <v>0</v>
      </c>
      <c r="K158" s="17" t="str">
        <f>IF(SUM(Table13[[#This Row],[Sou]:[Bal]])-Table13[[#This Row],[Discard]]+Table13[[#This Row],[Discard]]/100000&gt;0,SUM(Table13[[#This Row],[Sou]:[Bal]])-Table13[[#This Row],[Discard]]*0.9999,"")</f>
        <v/>
      </c>
      <c r="L158" s="2" t="str">
        <f>IF(Table13[[#This Row],[Points]]&lt;&gt;"",RANK(Table13[[#This Row],[Points]],Table13[Points]),"")</f>
        <v/>
      </c>
      <c r="M158" s="5" t="str">
        <f>IF(Table13[[#This Row],[Name]]&lt;&gt;"",Table13[[#This Row],[Name]],"")</f>
        <v/>
      </c>
      <c r="N158">
        <f>SUM(Table13[[#This Row],[Sou]:[Column3]])-Table13[[#This Row],[Discard]]</f>
        <v>0</v>
      </c>
      <c r="O158" s="5">
        <f>RANK(Table13[[#This Row],[Total2]],Table13[Total2])</f>
        <v>14</v>
      </c>
    </row>
    <row r="159" spans="10:15">
      <c r="J159" s="3">
        <f>IF(COUNT(Table13[[#This Row],[Sou]:[Bal]])&gt;1,MIN(Table13[[#This Row],[Sou]:[Column2]]),0)</f>
        <v>0</v>
      </c>
      <c r="K159" s="17" t="str">
        <f>IF(SUM(Table13[[#This Row],[Sou]:[Bal]])-Table13[[#This Row],[Discard]]+Table13[[#This Row],[Discard]]/100000&gt;0,SUM(Table13[[#This Row],[Sou]:[Bal]])-Table13[[#This Row],[Discard]]*0.9999,"")</f>
        <v/>
      </c>
      <c r="L159" s="2" t="str">
        <f>IF(Table13[[#This Row],[Points]]&lt;&gt;"",RANK(Table13[[#This Row],[Points]],Table13[Points]),"")</f>
        <v/>
      </c>
      <c r="M159" s="5" t="str">
        <f>IF(Table13[[#This Row],[Name]]&lt;&gt;"",Table13[[#This Row],[Name]],"")</f>
        <v/>
      </c>
      <c r="N159">
        <f>SUM(Table13[[#This Row],[Sou]:[Column3]])-Table13[[#This Row],[Discard]]</f>
        <v>0</v>
      </c>
      <c r="O159" s="5">
        <f>RANK(Table13[[#This Row],[Total2]],Table13[Total2])</f>
        <v>14</v>
      </c>
    </row>
    <row r="160" spans="10:15">
      <c r="J160" s="3">
        <f>IF(COUNT(Table13[[#This Row],[Sou]:[Bal]])&gt;1,MIN(Table13[[#This Row],[Sou]:[Column2]]),0)</f>
        <v>0</v>
      </c>
      <c r="K160" s="17" t="str">
        <f>IF(SUM(Table13[[#This Row],[Sou]:[Bal]])-Table13[[#This Row],[Discard]]+Table13[[#This Row],[Discard]]/100000&gt;0,SUM(Table13[[#This Row],[Sou]:[Bal]])-Table13[[#This Row],[Discard]]*0.9999,"")</f>
        <v/>
      </c>
      <c r="L160" s="2" t="str">
        <f>IF(Table13[[#This Row],[Points]]&lt;&gt;"",RANK(Table13[[#This Row],[Points]],Table13[Points]),"")</f>
        <v/>
      </c>
      <c r="M160" s="5" t="str">
        <f>IF(Table13[[#This Row],[Name]]&lt;&gt;"",Table13[[#This Row],[Name]],"")</f>
        <v/>
      </c>
      <c r="N160">
        <f>SUM(Table13[[#This Row],[Sou]:[Column3]])-Table13[[#This Row],[Discard]]</f>
        <v>0</v>
      </c>
      <c r="O160" s="5">
        <f>RANK(Table13[[#This Row],[Total2]],Table13[Total2])</f>
        <v>14</v>
      </c>
    </row>
    <row r="161" spans="10:15">
      <c r="J161" s="3">
        <f>IF(COUNT(Table13[[#This Row],[Sou]:[Bal]])&gt;1,MIN(Table13[[#This Row],[Sou]:[Column2]]),0)</f>
        <v>0</v>
      </c>
      <c r="K161" s="17" t="str">
        <f>IF(SUM(Table13[[#This Row],[Sou]:[Bal]])-Table13[[#This Row],[Discard]]+Table13[[#This Row],[Discard]]/100000&gt;0,SUM(Table13[[#This Row],[Sou]:[Bal]])-Table13[[#This Row],[Discard]]*0.9999,"")</f>
        <v/>
      </c>
      <c r="L161" s="2" t="str">
        <f>IF(Table13[[#This Row],[Points]]&lt;&gt;"",RANK(Table13[[#This Row],[Points]],Table13[Points]),"")</f>
        <v/>
      </c>
      <c r="M161" s="5" t="str">
        <f>IF(Table13[[#This Row],[Name]]&lt;&gt;"",Table13[[#This Row],[Name]],"")</f>
        <v/>
      </c>
      <c r="N161">
        <f>SUM(Table13[[#This Row],[Sou]:[Column3]])-Table13[[#This Row],[Discard]]</f>
        <v>0</v>
      </c>
      <c r="O161" s="5">
        <f>RANK(Table13[[#This Row],[Total2]],Table13[Total2])</f>
        <v>14</v>
      </c>
    </row>
    <row r="162" spans="10:15">
      <c r="J162" s="3">
        <f>IF(COUNT(Table13[[#This Row],[Sou]:[Bal]])&gt;1,MIN(Table13[[#This Row],[Sou]:[Column2]]),0)</f>
        <v>0</v>
      </c>
      <c r="K162" s="17" t="str">
        <f>IF(SUM(Table13[[#This Row],[Sou]:[Bal]])-Table13[[#This Row],[Discard]]+Table13[[#This Row],[Discard]]/100000&gt;0,SUM(Table13[[#This Row],[Sou]:[Bal]])-Table13[[#This Row],[Discard]]*0.9999,"")</f>
        <v/>
      </c>
      <c r="L162" s="2" t="str">
        <f>IF(Table13[[#This Row],[Points]]&lt;&gt;"",RANK(Table13[[#This Row],[Points]],Table13[Points]),"")</f>
        <v/>
      </c>
      <c r="M162" s="5" t="str">
        <f>IF(Table13[[#This Row],[Name]]&lt;&gt;"",Table13[[#This Row],[Name]],"")</f>
        <v/>
      </c>
      <c r="N162">
        <f>SUM(Table13[[#This Row],[Sou]:[Column3]])-Table13[[#This Row],[Discard]]</f>
        <v>0</v>
      </c>
      <c r="O162" s="5">
        <f>RANK(Table13[[#This Row],[Total2]],Table13[Total2])</f>
        <v>14</v>
      </c>
    </row>
    <row r="163" spans="10:15">
      <c r="J163" s="3">
        <f>IF(COUNT(Table13[[#This Row],[Sou]:[Bal]])&gt;1,MIN(Table13[[#This Row],[Sou]:[Column2]]),0)</f>
        <v>0</v>
      </c>
      <c r="K163" s="17" t="str">
        <f>IF(SUM(Table13[[#This Row],[Sou]:[Bal]])-Table13[[#This Row],[Discard]]+Table13[[#This Row],[Discard]]/100000&gt;0,SUM(Table13[[#This Row],[Sou]:[Bal]])-Table13[[#This Row],[Discard]]*0.9999,"")</f>
        <v/>
      </c>
      <c r="L163" s="2" t="str">
        <f>IF(Table13[[#This Row],[Points]]&lt;&gt;"",RANK(Table13[[#This Row],[Points]],Table13[Points]),"")</f>
        <v/>
      </c>
      <c r="M163" s="5" t="str">
        <f>IF(Table13[[#This Row],[Name]]&lt;&gt;"",Table13[[#This Row],[Name]],"")</f>
        <v/>
      </c>
      <c r="N163">
        <f>SUM(Table13[[#This Row],[Sou]:[Column3]])-Table13[[#This Row],[Discard]]</f>
        <v>0</v>
      </c>
      <c r="O163" s="5">
        <f>RANK(Table13[[#This Row],[Total2]],Table13[Total2])</f>
        <v>14</v>
      </c>
    </row>
    <row r="164" spans="10:15">
      <c r="J164" s="3">
        <f>IF(COUNT(Table13[[#This Row],[Sou]:[Bal]])&gt;1,MIN(Table13[[#This Row],[Sou]:[Column2]]),0)</f>
        <v>0</v>
      </c>
      <c r="K164" s="17" t="str">
        <f>IF(SUM(Table13[[#This Row],[Sou]:[Bal]])-Table13[[#This Row],[Discard]]+Table13[[#This Row],[Discard]]/100000&gt;0,SUM(Table13[[#This Row],[Sou]:[Bal]])-Table13[[#This Row],[Discard]]*0.9999,"")</f>
        <v/>
      </c>
      <c r="L164" s="2" t="str">
        <f>IF(Table13[[#This Row],[Points]]&lt;&gt;"",RANK(Table13[[#This Row],[Points]],Table13[Points]),"")</f>
        <v/>
      </c>
      <c r="M164" s="5" t="str">
        <f>IF(Table13[[#This Row],[Name]]&lt;&gt;"",Table13[[#This Row],[Name]],"")</f>
        <v/>
      </c>
      <c r="N164">
        <f>SUM(Table13[[#This Row],[Sou]:[Column3]])-Table13[[#This Row],[Discard]]</f>
        <v>0</v>
      </c>
      <c r="O164" s="5">
        <f>RANK(Table13[[#This Row],[Total2]],Table13[Total2])</f>
        <v>14</v>
      </c>
    </row>
    <row r="165" spans="10:15">
      <c r="J165" s="3">
        <f>IF(COUNT(Table13[[#This Row],[Sou]:[Bal]])&gt;1,MIN(Table13[[#This Row],[Sou]:[Column2]]),0)</f>
        <v>0</v>
      </c>
      <c r="K165" s="17" t="str">
        <f>IF(SUM(Table13[[#This Row],[Sou]:[Bal]])-Table13[[#This Row],[Discard]]+Table13[[#This Row],[Discard]]/100000&gt;0,SUM(Table13[[#This Row],[Sou]:[Bal]])-Table13[[#This Row],[Discard]]*0.9999,"")</f>
        <v/>
      </c>
      <c r="L165" s="2" t="str">
        <f>IF(Table13[[#This Row],[Points]]&lt;&gt;"",RANK(Table13[[#This Row],[Points]],Table13[Points]),"")</f>
        <v/>
      </c>
      <c r="M165" s="5" t="str">
        <f>IF(Table13[[#This Row],[Name]]&lt;&gt;"",Table13[[#This Row],[Name]],"")</f>
        <v/>
      </c>
      <c r="N165">
        <f>SUM(Table13[[#This Row],[Sou]:[Column3]])-Table13[[#This Row],[Discard]]</f>
        <v>0</v>
      </c>
      <c r="O165" s="5">
        <f>RANK(Table13[[#This Row],[Total2]],Table13[Total2])</f>
        <v>14</v>
      </c>
    </row>
    <row r="166" spans="10:15">
      <c r="J166" s="3">
        <f>IF(COUNT(Table13[[#This Row],[Sou]:[Bal]])&gt;1,MIN(Table13[[#This Row],[Sou]:[Column2]]),0)</f>
        <v>0</v>
      </c>
      <c r="K166" s="17" t="str">
        <f>IF(SUM(Table13[[#This Row],[Sou]:[Bal]])-Table13[[#This Row],[Discard]]+Table13[[#This Row],[Discard]]/100000&gt;0,SUM(Table13[[#This Row],[Sou]:[Bal]])-Table13[[#This Row],[Discard]]*0.9999,"")</f>
        <v/>
      </c>
      <c r="L166" s="2" t="str">
        <f>IF(Table13[[#This Row],[Points]]&lt;&gt;"",RANK(Table13[[#This Row],[Points]],Table13[Points]),"")</f>
        <v/>
      </c>
      <c r="M166" s="5" t="str">
        <f>IF(Table13[[#This Row],[Name]]&lt;&gt;"",Table13[[#This Row],[Name]],"")</f>
        <v/>
      </c>
      <c r="N166">
        <f>SUM(Table13[[#This Row],[Sou]:[Column3]])-Table13[[#This Row],[Discard]]</f>
        <v>0</v>
      </c>
      <c r="O166" s="5">
        <f>RANK(Table13[[#This Row],[Total2]],Table13[Total2])</f>
        <v>14</v>
      </c>
    </row>
    <row r="167" spans="10:15">
      <c r="J167" s="3">
        <f>IF(COUNT(Table13[[#This Row],[Sou]:[Bal]])&gt;1,MIN(Table13[[#This Row],[Sou]:[Column2]]),0)</f>
        <v>0</v>
      </c>
      <c r="K167" s="17" t="str">
        <f>IF(SUM(Table13[[#This Row],[Sou]:[Bal]])-Table13[[#This Row],[Discard]]+Table13[[#This Row],[Discard]]/100000&gt;0,SUM(Table13[[#This Row],[Sou]:[Bal]])-Table13[[#This Row],[Discard]]*0.9999,"")</f>
        <v/>
      </c>
      <c r="L167" s="2" t="str">
        <f>IF(Table13[[#This Row],[Points]]&lt;&gt;"",RANK(Table13[[#This Row],[Points]],Table13[Points]),"")</f>
        <v/>
      </c>
      <c r="M167" s="5" t="str">
        <f>IF(Table13[[#This Row],[Name]]&lt;&gt;"",Table13[[#This Row],[Name]],"")</f>
        <v/>
      </c>
      <c r="N167">
        <f>SUM(Table13[[#This Row],[Sou]:[Column3]])-Table13[[#This Row],[Discard]]</f>
        <v>0</v>
      </c>
      <c r="O167" s="5">
        <f>RANK(Table13[[#This Row],[Total2]],Table13[Total2])</f>
        <v>14</v>
      </c>
    </row>
    <row r="168" spans="10:15">
      <c r="J168" s="3">
        <f>IF(COUNT(Table13[[#This Row],[Sou]:[Bal]])&gt;1,MIN(Table13[[#This Row],[Sou]:[Column2]]),0)</f>
        <v>0</v>
      </c>
      <c r="K168" s="17" t="str">
        <f>IF(SUM(Table13[[#This Row],[Sou]:[Bal]])-Table13[[#This Row],[Discard]]+Table13[[#This Row],[Discard]]/100000&gt;0,SUM(Table13[[#This Row],[Sou]:[Bal]])-Table13[[#This Row],[Discard]]*0.9999,"")</f>
        <v/>
      </c>
      <c r="L168" s="2" t="str">
        <f>IF(Table13[[#This Row],[Points]]&lt;&gt;"",RANK(Table13[[#This Row],[Points]],Table13[Points]),"")</f>
        <v/>
      </c>
      <c r="M168" s="5" t="str">
        <f>IF(Table13[[#This Row],[Name]]&lt;&gt;"",Table13[[#This Row],[Name]],"")</f>
        <v/>
      </c>
      <c r="N168">
        <f>SUM(Table13[[#This Row],[Sou]:[Column3]])-Table13[[#This Row],[Discard]]</f>
        <v>0</v>
      </c>
      <c r="O168" s="5">
        <f>RANK(Table13[[#This Row],[Total2]],Table13[Total2])</f>
        <v>14</v>
      </c>
    </row>
    <row r="169" spans="10:15">
      <c r="J169" s="3">
        <f>IF(COUNT(Table13[[#This Row],[Sou]:[Bal]])&gt;1,MIN(Table13[[#This Row],[Sou]:[Column2]]),0)</f>
        <v>0</v>
      </c>
      <c r="K169" s="17" t="str">
        <f>IF(SUM(Table13[[#This Row],[Sou]:[Bal]])-Table13[[#This Row],[Discard]]+Table13[[#This Row],[Discard]]/100000&gt;0,SUM(Table13[[#This Row],[Sou]:[Bal]])-Table13[[#This Row],[Discard]]*0.9999,"")</f>
        <v/>
      </c>
      <c r="L169" s="2" t="str">
        <f>IF(Table13[[#This Row],[Points]]&lt;&gt;"",RANK(Table13[[#This Row],[Points]],Table13[Points]),"")</f>
        <v/>
      </c>
      <c r="M169" s="5" t="str">
        <f>IF(Table13[[#This Row],[Name]]&lt;&gt;"",Table13[[#This Row],[Name]],"")</f>
        <v/>
      </c>
      <c r="N169">
        <f>SUM(Table13[[#This Row],[Sou]:[Column3]])-Table13[[#This Row],[Discard]]</f>
        <v>0</v>
      </c>
      <c r="O169" s="5">
        <f>RANK(Table13[[#This Row],[Total2]],Table13[Total2])</f>
        <v>14</v>
      </c>
    </row>
    <row r="170" spans="10:15">
      <c r="J170" s="3">
        <f>IF(COUNT(Table13[[#This Row],[Sou]:[Bal]])&gt;1,MIN(Table13[[#This Row],[Sou]:[Column2]]),0)</f>
        <v>0</v>
      </c>
      <c r="K170" s="17" t="str">
        <f>IF(SUM(Table13[[#This Row],[Sou]:[Bal]])-Table13[[#This Row],[Discard]]+Table13[[#This Row],[Discard]]/100000&gt;0,SUM(Table13[[#This Row],[Sou]:[Bal]])-Table13[[#This Row],[Discard]]*0.9999,"")</f>
        <v/>
      </c>
      <c r="L170" s="2" t="str">
        <f>IF(Table13[[#This Row],[Points]]&lt;&gt;"",RANK(Table13[[#This Row],[Points]],Table13[Points]),"")</f>
        <v/>
      </c>
      <c r="M170" s="5" t="str">
        <f>IF(Table13[[#This Row],[Name]]&lt;&gt;"",Table13[[#This Row],[Name]],"")</f>
        <v/>
      </c>
      <c r="N170">
        <f>SUM(Table13[[#This Row],[Sou]:[Column3]])-Table13[[#This Row],[Discard]]</f>
        <v>0</v>
      </c>
      <c r="O170" s="5">
        <f>RANK(Table13[[#This Row],[Total2]],Table13[Total2])</f>
        <v>14</v>
      </c>
    </row>
    <row r="171" spans="10:15">
      <c r="J171" s="3">
        <f>IF(COUNT(Table13[[#This Row],[Sou]:[Bal]])&gt;1,MIN(Table13[[#This Row],[Sou]:[Column2]]),0)</f>
        <v>0</v>
      </c>
      <c r="K171" s="17" t="str">
        <f>IF(SUM(Table13[[#This Row],[Sou]:[Bal]])-Table13[[#This Row],[Discard]]+Table13[[#This Row],[Discard]]/100000&gt;0,SUM(Table13[[#This Row],[Sou]:[Bal]])-Table13[[#This Row],[Discard]]*0.9999,"")</f>
        <v/>
      </c>
      <c r="L171" s="2" t="str">
        <f>IF(Table13[[#This Row],[Points]]&lt;&gt;"",RANK(Table13[[#This Row],[Points]],Table13[Points]),"")</f>
        <v/>
      </c>
      <c r="M171" s="5" t="str">
        <f>IF(Table13[[#This Row],[Name]]&lt;&gt;"",Table13[[#This Row],[Name]],"")</f>
        <v/>
      </c>
      <c r="N171">
        <f>SUM(Table13[[#This Row],[Sou]:[Column3]])-Table13[[#This Row],[Discard]]</f>
        <v>0</v>
      </c>
      <c r="O171" s="5">
        <f>RANK(Table13[[#This Row],[Total2]],Table13[Total2])</f>
        <v>14</v>
      </c>
    </row>
    <row r="172" spans="10:15">
      <c r="J172" s="3">
        <f>IF(COUNT(Table13[[#This Row],[Sou]:[Bal]])&gt;1,MIN(Table13[[#This Row],[Sou]:[Column2]]),0)</f>
        <v>0</v>
      </c>
      <c r="K172" s="17" t="str">
        <f>IF(SUM(Table13[[#This Row],[Sou]:[Bal]])-Table13[[#This Row],[Discard]]+Table13[[#This Row],[Discard]]/100000&gt;0,SUM(Table13[[#This Row],[Sou]:[Bal]])-Table13[[#This Row],[Discard]]*0.9999,"")</f>
        <v/>
      </c>
      <c r="L172" s="2" t="str">
        <f>IF(Table13[[#This Row],[Points]]&lt;&gt;"",RANK(Table13[[#This Row],[Points]],Table13[Points]),"")</f>
        <v/>
      </c>
      <c r="M172" s="5" t="str">
        <f>IF(Table13[[#This Row],[Name]]&lt;&gt;"",Table13[[#This Row],[Name]],"")</f>
        <v/>
      </c>
      <c r="N172">
        <f>SUM(Table13[[#This Row],[Sou]:[Column3]])-Table13[[#This Row],[Discard]]</f>
        <v>0</v>
      </c>
      <c r="O172" s="5">
        <f>RANK(Table13[[#This Row],[Total2]],Table13[Total2])</f>
        <v>14</v>
      </c>
    </row>
    <row r="173" spans="10:15">
      <c r="J173" s="3">
        <f>IF(COUNT(Table13[[#This Row],[Sou]:[Bal]])&gt;1,MIN(Table13[[#This Row],[Sou]:[Column2]]),0)</f>
        <v>0</v>
      </c>
      <c r="K173" s="17" t="str">
        <f>IF(SUM(Table13[[#This Row],[Sou]:[Bal]])-Table13[[#This Row],[Discard]]+Table13[[#This Row],[Discard]]/100000&gt;0,SUM(Table13[[#This Row],[Sou]:[Bal]])-Table13[[#This Row],[Discard]]*0.9999,"")</f>
        <v/>
      </c>
      <c r="L173" s="2" t="str">
        <f>IF(Table13[[#This Row],[Points]]&lt;&gt;"",RANK(Table13[[#This Row],[Points]],Table13[Points]),"")</f>
        <v/>
      </c>
      <c r="M173" s="5" t="str">
        <f>IF(Table13[[#This Row],[Name]]&lt;&gt;"",Table13[[#This Row],[Name]],"")</f>
        <v/>
      </c>
      <c r="N173">
        <f>SUM(Table13[[#This Row],[Sou]:[Column3]])-Table13[[#This Row],[Discard]]</f>
        <v>0</v>
      </c>
      <c r="O173" s="5">
        <f>RANK(Table13[[#This Row],[Total2]],Table13[Total2])</f>
        <v>14</v>
      </c>
    </row>
    <row r="174" spans="10:15">
      <c r="J174" s="3">
        <f>IF(COUNT(Table13[[#This Row],[Sou]:[Bal]])&gt;1,MIN(Table13[[#This Row],[Sou]:[Column2]]),0)</f>
        <v>0</v>
      </c>
      <c r="K174" s="17" t="str">
        <f>IF(SUM(Table13[[#This Row],[Sou]:[Bal]])-Table13[[#This Row],[Discard]]+Table13[[#This Row],[Discard]]/100000&gt;0,SUM(Table13[[#This Row],[Sou]:[Bal]])-Table13[[#This Row],[Discard]]*0.9999,"")</f>
        <v/>
      </c>
      <c r="L174" s="2" t="str">
        <f>IF(Table13[[#This Row],[Points]]&lt;&gt;"",RANK(Table13[[#This Row],[Points]],Table13[Points]),"")</f>
        <v/>
      </c>
      <c r="M174" s="5" t="str">
        <f>IF(Table13[[#This Row],[Name]]&lt;&gt;"",Table13[[#This Row],[Name]],"")</f>
        <v/>
      </c>
      <c r="N174">
        <f>SUM(Table13[[#This Row],[Sou]:[Column3]])-Table13[[#This Row],[Discard]]</f>
        <v>0</v>
      </c>
      <c r="O174" s="5">
        <f>RANK(Table13[[#This Row],[Total2]],Table13[Total2])</f>
        <v>14</v>
      </c>
    </row>
    <row r="175" spans="10:15">
      <c r="J175" s="3">
        <f>IF(COUNT(Table13[[#This Row],[Sou]:[Bal]])&gt;1,MIN(Table13[[#This Row],[Sou]:[Column2]]),0)</f>
        <v>0</v>
      </c>
      <c r="K175" s="17" t="str">
        <f>IF(SUM(Table13[[#This Row],[Sou]:[Bal]])-Table13[[#This Row],[Discard]]+Table13[[#This Row],[Discard]]/100000&gt;0,SUM(Table13[[#This Row],[Sou]:[Bal]])-Table13[[#This Row],[Discard]]*0.9999,"")</f>
        <v/>
      </c>
      <c r="L175" s="2" t="str">
        <f>IF(Table13[[#This Row],[Points]]&lt;&gt;"",RANK(Table13[[#This Row],[Points]],Table13[Points]),"")</f>
        <v/>
      </c>
      <c r="M175" s="5" t="str">
        <f>IF(Table13[[#This Row],[Name]]&lt;&gt;"",Table13[[#This Row],[Name]],"")</f>
        <v/>
      </c>
      <c r="N175">
        <f>SUM(Table13[[#This Row],[Sou]:[Column3]])-Table13[[#This Row],[Discard]]</f>
        <v>0</v>
      </c>
      <c r="O175" s="5">
        <f>RANK(Table13[[#This Row],[Total2]],Table13[Total2])</f>
        <v>14</v>
      </c>
    </row>
    <row r="176" spans="10:15">
      <c r="J176" s="3">
        <f>IF(COUNT(Table13[[#This Row],[Sou]:[Bal]])&gt;1,MIN(Table13[[#This Row],[Sou]:[Column2]]),0)</f>
        <v>0</v>
      </c>
      <c r="K176" s="17" t="str">
        <f>IF(SUM(Table13[[#This Row],[Sou]:[Bal]])-Table13[[#This Row],[Discard]]+Table13[[#This Row],[Discard]]/100000&gt;0,SUM(Table13[[#This Row],[Sou]:[Bal]])-Table13[[#This Row],[Discard]]*0.9999,"")</f>
        <v/>
      </c>
      <c r="L176" s="2" t="str">
        <f>IF(Table13[[#This Row],[Points]]&lt;&gt;"",RANK(Table13[[#This Row],[Points]],Table13[Points]),"")</f>
        <v/>
      </c>
      <c r="M176" s="5" t="str">
        <f>IF(Table13[[#This Row],[Name]]&lt;&gt;"",Table13[[#This Row],[Name]],"")</f>
        <v/>
      </c>
      <c r="N176">
        <f>SUM(Table13[[#This Row],[Sou]:[Column3]])-Table13[[#This Row],[Discard]]</f>
        <v>0</v>
      </c>
      <c r="O176" s="5">
        <f>RANK(Table13[[#This Row],[Total2]],Table13[Total2])</f>
        <v>14</v>
      </c>
    </row>
    <row r="177" spans="10:15">
      <c r="J177" s="3">
        <f>IF(COUNT(Table13[[#This Row],[Sou]:[Bal]])&gt;1,MIN(Table13[[#This Row],[Sou]:[Column2]]),0)</f>
        <v>0</v>
      </c>
      <c r="K177" s="17" t="str">
        <f>IF(SUM(Table13[[#This Row],[Sou]:[Bal]])-Table13[[#This Row],[Discard]]+Table13[[#This Row],[Discard]]/100000&gt;0,SUM(Table13[[#This Row],[Sou]:[Bal]])-Table13[[#This Row],[Discard]]*0.9999,"")</f>
        <v/>
      </c>
      <c r="L177" s="2" t="str">
        <f>IF(Table13[[#This Row],[Points]]&lt;&gt;"",RANK(Table13[[#This Row],[Points]],Table13[Points]),"")</f>
        <v/>
      </c>
      <c r="M177" s="5" t="str">
        <f>IF(Table13[[#This Row],[Name]]&lt;&gt;"",Table13[[#This Row],[Name]],"")</f>
        <v/>
      </c>
      <c r="N177">
        <f>SUM(Table13[[#This Row],[Sou]:[Column3]])-Table13[[#This Row],[Discard]]</f>
        <v>0</v>
      </c>
      <c r="O177" s="5">
        <f>RANK(Table13[[#This Row],[Total2]],Table13[Total2])</f>
        <v>14</v>
      </c>
    </row>
    <row r="178" spans="10:15">
      <c r="J178" s="3">
        <f>IF(COUNT(Table13[[#This Row],[Sou]:[Bal]])&gt;1,MIN(Table13[[#This Row],[Sou]:[Column2]]),0)</f>
        <v>0</v>
      </c>
      <c r="K178" s="17" t="str">
        <f>IF(SUM(Table13[[#This Row],[Sou]:[Bal]])-Table13[[#This Row],[Discard]]+Table13[[#This Row],[Discard]]/100000&gt;0,SUM(Table13[[#This Row],[Sou]:[Bal]])-Table13[[#This Row],[Discard]]*0.9999,"")</f>
        <v/>
      </c>
      <c r="L178" s="2" t="str">
        <f>IF(Table13[[#This Row],[Points]]&lt;&gt;"",RANK(Table13[[#This Row],[Points]],Table13[Points]),"")</f>
        <v/>
      </c>
      <c r="M178" s="5" t="str">
        <f>IF(Table13[[#This Row],[Name]]&lt;&gt;"",Table13[[#This Row],[Name]],"")</f>
        <v/>
      </c>
      <c r="N178">
        <f>SUM(Table13[[#This Row],[Sou]:[Column3]])-Table13[[#This Row],[Discard]]</f>
        <v>0</v>
      </c>
      <c r="O178" s="5">
        <f>RANK(Table13[[#This Row],[Total2]],Table13[Total2])</f>
        <v>14</v>
      </c>
    </row>
    <row r="179" spans="10:15">
      <c r="J179" s="3">
        <f>IF(COUNT(Table13[[#This Row],[Sou]:[Bal]])&gt;1,MIN(Table13[[#This Row],[Sou]:[Column2]]),0)</f>
        <v>0</v>
      </c>
      <c r="K179" s="17" t="str">
        <f>IF(SUM(Table13[[#This Row],[Sou]:[Bal]])-Table13[[#This Row],[Discard]]+Table13[[#This Row],[Discard]]/100000&gt;0,SUM(Table13[[#This Row],[Sou]:[Bal]])-Table13[[#This Row],[Discard]]*0.9999,"")</f>
        <v/>
      </c>
      <c r="L179" s="2" t="str">
        <f>IF(Table13[[#This Row],[Points]]&lt;&gt;"",RANK(Table13[[#This Row],[Points]],Table13[Points]),"")</f>
        <v/>
      </c>
      <c r="M179" s="5" t="str">
        <f>IF(Table13[[#This Row],[Name]]&lt;&gt;"",Table13[[#This Row],[Name]],"")</f>
        <v/>
      </c>
      <c r="N179">
        <f>SUM(Table13[[#This Row],[Sou]:[Column3]])-Table13[[#This Row],[Discard]]</f>
        <v>0</v>
      </c>
      <c r="O179" s="5">
        <f>RANK(Table13[[#This Row],[Total2]],Table13[Total2])</f>
        <v>14</v>
      </c>
    </row>
    <row r="180" spans="10:15">
      <c r="J180" s="3">
        <f>IF(COUNT(Table13[[#This Row],[Sou]:[Bal]])&gt;1,MIN(Table13[[#This Row],[Sou]:[Column2]]),0)</f>
        <v>0</v>
      </c>
      <c r="K180" s="17" t="str">
        <f>IF(SUM(Table13[[#This Row],[Sou]:[Bal]])-Table13[[#This Row],[Discard]]+Table13[[#This Row],[Discard]]/100000&gt;0,SUM(Table13[[#This Row],[Sou]:[Bal]])-Table13[[#This Row],[Discard]]*0.9999,"")</f>
        <v/>
      </c>
      <c r="L180" s="2" t="str">
        <f>IF(Table13[[#This Row],[Points]]&lt;&gt;"",RANK(Table13[[#This Row],[Points]],Table13[Points]),"")</f>
        <v/>
      </c>
      <c r="M180" s="5" t="str">
        <f>IF(Table13[[#This Row],[Name]]&lt;&gt;"",Table13[[#This Row],[Name]],"")</f>
        <v/>
      </c>
      <c r="N180">
        <f>SUM(Table13[[#This Row],[Sou]:[Column3]])-Table13[[#This Row],[Discard]]</f>
        <v>0</v>
      </c>
      <c r="O180" s="5">
        <f>RANK(Table13[[#This Row],[Total2]],Table13[Total2])</f>
        <v>14</v>
      </c>
    </row>
    <row r="181" spans="10:15">
      <c r="J181" s="3">
        <f>IF(COUNT(Table13[[#This Row],[Sou]:[Bal]])&gt;1,MIN(Table13[[#This Row],[Sou]:[Column2]]),0)</f>
        <v>0</v>
      </c>
      <c r="K181" s="17" t="str">
        <f>IF(SUM(Table13[[#This Row],[Sou]:[Bal]])-Table13[[#This Row],[Discard]]+Table13[[#This Row],[Discard]]/100000&gt;0,SUM(Table13[[#This Row],[Sou]:[Bal]])-Table13[[#This Row],[Discard]]*0.9999,"")</f>
        <v/>
      </c>
      <c r="L181" s="2" t="str">
        <f>IF(Table13[[#This Row],[Points]]&lt;&gt;"",RANK(Table13[[#This Row],[Points]],Table13[Points]),"")</f>
        <v/>
      </c>
      <c r="M181" s="5" t="str">
        <f>IF(Table13[[#This Row],[Name]]&lt;&gt;"",Table13[[#This Row],[Name]],"")</f>
        <v/>
      </c>
      <c r="N181">
        <f>SUM(Table13[[#This Row],[Sou]:[Column3]])-Table13[[#This Row],[Discard]]</f>
        <v>0</v>
      </c>
      <c r="O181" s="5">
        <f>RANK(Table13[[#This Row],[Total2]],Table13[Total2])</f>
        <v>14</v>
      </c>
    </row>
    <row r="182" spans="10:15">
      <c r="J182" s="3">
        <f>IF(COUNT(Table13[[#This Row],[Sou]:[Bal]])&gt;1,MIN(Table13[[#This Row],[Sou]:[Column2]]),0)</f>
        <v>0</v>
      </c>
      <c r="K182" s="17" t="str">
        <f>IF(SUM(Table13[[#This Row],[Sou]:[Bal]])-Table13[[#This Row],[Discard]]+Table13[[#This Row],[Discard]]/100000&gt;0,SUM(Table13[[#This Row],[Sou]:[Bal]])-Table13[[#This Row],[Discard]]*0.9999,"")</f>
        <v/>
      </c>
      <c r="L182" s="2" t="str">
        <f>IF(Table13[[#This Row],[Points]]&lt;&gt;"",RANK(Table13[[#This Row],[Points]],Table13[Points]),"")</f>
        <v/>
      </c>
      <c r="M182" s="5" t="str">
        <f>IF(Table13[[#This Row],[Name]]&lt;&gt;"",Table13[[#This Row],[Name]],"")</f>
        <v/>
      </c>
      <c r="N182">
        <f>SUM(Table13[[#This Row],[Sou]:[Column3]])-Table13[[#This Row],[Discard]]</f>
        <v>0</v>
      </c>
      <c r="O182" s="5">
        <f>RANK(Table13[[#This Row],[Total2]],Table13[Total2])</f>
        <v>14</v>
      </c>
    </row>
    <row r="183" spans="10:15">
      <c r="J183" s="3">
        <f>IF(COUNT(Table13[[#This Row],[Sou]:[Bal]])&gt;1,MIN(Table13[[#This Row],[Sou]:[Column2]]),0)</f>
        <v>0</v>
      </c>
      <c r="K183" s="17" t="str">
        <f>IF(SUM(Table13[[#This Row],[Sou]:[Bal]])-Table13[[#This Row],[Discard]]+Table13[[#This Row],[Discard]]/100000&gt;0,SUM(Table13[[#This Row],[Sou]:[Bal]])-Table13[[#This Row],[Discard]]*0.9999,"")</f>
        <v/>
      </c>
      <c r="L183" s="2" t="str">
        <f>IF(Table13[[#This Row],[Points]]&lt;&gt;"",RANK(Table13[[#This Row],[Points]],Table13[Points]),"")</f>
        <v/>
      </c>
      <c r="M183" s="5" t="str">
        <f>IF(Table13[[#This Row],[Name]]&lt;&gt;"",Table13[[#This Row],[Name]],"")</f>
        <v/>
      </c>
      <c r="N183">
        <f>SUM(Table13[[#This Row],[Sou]:[Column3]])-Table13[[#This Row],[Discard]]</f>
        <v>0</v>
      </c>
      <c r="O183" s="5">
        <f>RANK(Table13[[#This Row],[Total2]],Table13[Total2])</f>
        <v>14</v>
      </c>
    </row>
    <row r="184" spans="10:15">
      <c r="J184" s="3">
        <f>IF(COUNT(Table13[[#This Row],[Sou]:[Bal]])&gt;1,MIN(Table13[[#This Row],[Sou]:[Column2]]),0)</f>
        <v>0</v>
      </c>
      <c r="K184" s="17" t="str">
        <f>IF(SUM(Table13[[#This Row],[Sou]:[Bal]])-Table13[[#This Row],[Discard]]+Table13[[#This Row],[Discard]]/100000&gt;0,SUM(Table13[[#This Row],[Sou]:[Bal]])-Table13[[#This Row],[Discard]]*0.9999,"")</f>
        <v/>
      </c>
      <c r="L184" s="2" t="str">
        <f>IF(Table13[[#This Row],[Points]]&lt;&gt;"",RANK(Table13[[#This Row],[Points]],Table13[Points]),"")</f>
        <v/>
      </c>
      <c r="M184" s="5" t="str">
        <f>IF(Table13[[#This Row],[Name]]&lt;&gt;"",Table13[[#This Row],[Name]],"")</f>
        <v/>
      </c>
      <c r="N184">
        <f>SUM(Table13[[#This Row],[Sou]:[Column3]])-Table13[[#This Row],[Discard]]</f>
        <v>0</v>
      </c>
      <c r="O184" s="5">
        <f>RANK(Table13[[#This Row],[Total2]],Table13[Total2])</f>
        <v>14</v>
      </c>
    </row>
    <row r="185" spans="10:15">
      <c r="J185" s="3">
        <f>IF(COUNT(Table13[[#This Row],[Sou]:[Bal]])&gt;1,MIN(Table13[[#This Row],[Sou]:[Column2]]),0)</f>
        <v>0</v>
      </c>
      <c r="K185" s="17" t="str">
        <f>IF(SUM(Table13[[#This Row],[Sou]:[Bal]])-Table13[[#This Row],[Discard]]+Table13[[#This Row],[Discard]]/100000&gt;0,SUM(Table13[[#This Row],[Sou]:[Bal]])-Table13[[#This Row],[Discard]]*0.9999,"")</f>
        <v/>
      </c>
      <c r="L185" s="2" t="str">
        <f>IF(Table13[[#This Row],[Points]]&lt;&gt;"",RANK(Table13[[#This Row],[Points]],Table13[Points]),"")</f>
        <v/>
      </c>
      <c r="M185" s="5" t="str">
        <f>IF(Table13[[#This Row],[Name]]&lt;&gt;"",Table13[[#This Row],[Name]],"")</f>
        <v/>
      </c>
      <c r="N185">
        <f>SUM(Table13[[#This Row],[Sou]:[Column3]])-Table13[[#This Row],[Discard]]</f>
        <v>0</v>
      </c>
      <c r="O185" s="5">
        <f>RANK(Table13[[#This Row],[Total2]],Table13[Total2])</f>
        <v>14</v>
      </c>
    </row>
    <row r="186" spans="10:15">
      <c r="J186" s="3">
        <f>IF(COUNT(Table13[[#This Row],[Sou]:[Bal]])&gt;1,MIN(Table13[[#This Row],[Sou]:[Column2]]),0)</f>
        <v>0</v>
      </c>
      <c r="K186" s="17" t="str">
        <f>IF(SUM(Table13[[#This Row],[Sou]:[Bal]])-Table13[[#This Row],[Discard]]+Table13[[#This Row],[Discard]]/100000&gt;0,SUM(Table13[[#This Row],[Sou]:[Bal]])-Table13[[#This Row],[Discard]]*0.9999,"")</f>
        <v/>
      </c>
      <c r="L186" s="2" t="str">
        <f>IF(Table13[[#This Row],[Points]]&lt;&gt;"",RANK(Table13[[#This Row],[Points]],Table13[Points]),"")</f>
        <v/>
      </c>
      <c r="M186" s="5" t="str">
        <f>IF(Table13[[#This Row],[Name]]&lt;&gt;"",Table13[[#This Row],[Name]],"")</f>
        <v/>
      </c>
      <c r="N186">
        <f>SUM(Table13[[#This Row],[Sou]:[Column3]])-Table13[[#This Row],[Discard]]</f>
        <v>0</v>
      </c>
      <c r="O186" s="5">
        <f>RANK(Table13[[#This Row],[Total2]],Table13[Total2])</f>
        <v>14</v>
      </c>
    </row>
    <row r="187" spans="10:15">
      <c r="J187" s="3">
        <f>IF(COUNT(Table13[[#This Row],[Sou]:[Bal]])&gt;1,MIN(Table13[[#This Row],[Sou]:[Column2]]),0)</f>
        <v>0</v>
      </c>
      <c r="K187" s="17" t="str">
        <f>IF(SUM(Table13[[#This Row],[Sou]:[Bal]])-Table13[[#This Row],[Discard]]+Table13[[#This Row],[Discard]]/100000&gt;0,SUM(Table13[[#This Row],[Sou]:[Bal]])-Table13[[#This Row],[Discard]]*0.9999,"")</f>
        <v/>
      </c>
      <c r="L187" s="2" t="str">
        <f>IF(Table13[[#This Row],[Points]]&lt;&gt;"",RANK(Table13[[#This Row],[Points]],Table13[Points]),"")</f>
        <v/>
      </c>
      <c r="M187" s="5" t="str">
        <f>IF(Table13[[#This Row],[Name]]&lt;&gt;"",Table13[[#This Row],[Name]],"")</f>
        <v/>
      </c>
      <c r="N187">
        <f>SUM(Table13[[#This Row],[Sou]:[Column3]])-Table13[[#This Row],[Discard]]</f>
        <v>0</v>
      </c>
      <c r="O187" s="5">
        <f>RANK(Table13[[#This Row],[Total2]],Table13[Total2])</f>
        <v>14</v>
      </c>
    </row>
    <row r="188" spans="10:15">
      <c r="J188" s="3">
        <f>IF(COUNT(Table13[[#This Row],[Sou]:[Bal]])&gt;1,MIN(Table13[[#This Row],[Sou]:[Column2]]),0)</f>
        <v>0</v>
      </c>
      <c r="K188" s="17" t="str">
        <f>IF(SUM(Table13[[#This Row],[Sou]:[Bal]])-Table13[[#This Row],[Discard]]+Table13[[#This Row],[Discard]]/100000&gt;0,SUM(Table13[[#This Row],[Sou]:[Bal]])-Table13[[#This Row],[Discard]]*0.9999,"")</f>
        <v/>
      </c>
      <c r="L188" s="2" t="str">
        <f>IF(Table13[[#This Row],[Points]]&lt;&gt;"",RANK(Table13[[#This Row],[Points]],Table13[Points]),"")</f>
        <v/>
      </c>
      <c r="M188" s="5" t="str">
        <f>IF(Table13[[#This Row],[Name]]&lt;&gt;"",Table13[[#This Row],[Name]],"")</f>
        <v/>
      </c>
      <c r="N188">
        <f>SUM(Table13[[#This Row],[Sou]:[Column3]])-Table13[[#This Row],[Discard]]</f>
        <v>0</v>
      </c>
      <c r="O188" s="5">
        <f>RANK(Table13[[#This Row],[Total2]],Table13[Total2])</f>
        <v>14</v>
      </c>
    </row>
    <row r="189" spans="10:15">
      <c r="J189" s="3">
        <f>IF(COUNT(Table13[[#This Row],[Sou]:[Bal]])&gt;1,MIN(Table13[[#This Row],[Sou]:[Column2]]),0)</f>
        <v>0</v>
      </c>
      <c r="K189" s="17" t="str">
        <f>IF(SUM(Table13[[#This Row],[Sou]:[Bal]])-Table13[[#This Row],[Discard]]+Table13[[#This Row],[Discard]]/100000&gt;0,SUM(Table13[[#This Row],[Sou]:[Bal]])-Table13[[#This Row],[Discard]]*0.9999,"")</f>
        <v/>
      </c>
      <c r="L189" s="2" t="str">
        <f>IF(Table13[[#This Row],[Points]]&lt;&gt;"",RANK(Table13[[#This Row],[Points]],Table13[Points]),"")</f>
        <v/>
      </c>
      <c r="M189" s="5" t="str">
        <f>IF(Table13[[#This Row],[Name]]&lt;&gt;"",Table13[[#This Row],[Name]],"")</f>
        <v/>
      </c>
      <c r="N189">
        <f>SUM(Table13[[#This Row],[Sou]:[Column3]])-Table13[[#This Row],[Discard]]</f>
        <v>0</v>
      </c>
      <c r="O189" s="5">
        <f>RANK(Table13[[#This Row],[Total2]],Table13[Total2])</f>
        <v>14</v>
      </c>
    </row>
    <row r="190" spans="10:15">
      <c r="J190" s="3">
        <f>IF(COUNT(Table13[[#This Row],[Sou]:[Bal]])&gt;1,MIN(Table13[[#This Row],[Sou]:[Column2]]),0)</f>
        <v>0</v>
      </c>
      <c r="K190" s="17" t="str">
        <f>IF(SUM(Table13[[#This Row],[Sou]:[Bal]])-Table13[[#This Row],[Discard]]+Table13[[#This Row],[Discard]]/100000&gt;0,SUM(Table13[[#This Row],[Sou]:[Bal]])-Table13[[#This Row],[Discard]]*0.9999,"")</f>
        <v/>
      </c>
      <c r="L190" s="2" t="str">
        <f>IF(Table13[[#This Row],[Points]]&lt;&gt;"",RANK(Table13[[#This Row],[Points]],Table13[Points]),"")</f>
        <v/>
      </c>
      <c r="M190" s="5" t="str">
        <f>IF(Table13[[#This Row],[Name]]&lt;&gt;"",Table13[[#This Row],[Name]],"")</f>
        <v/>
      </c>
      <c r="N190">
        <f>SUM(Table13[[#This Row],[Sou]:[Column3]])-Table13[[#This Row],[Discard]]</f>
        <v>0</v>
      </c>
      <c r="O190" s="5">
        <f>RANK(Table13[[#This Row],[Total2]],Table13[Total2])</f>
        <v>14</v>
      </c>
    </row>
    <row r="191" spans="10:15">
      <c r="J191" s="3">
        <f>IF(COUNT(Table13[[#This Row],[Sou]:[Bal]])&gt;1,MIN(Table13[[#This Row],[Sou]:[Column2]]),0)</f>
        <v>0</v>
      </c>
      <c r="K191" s="17" t="str">
        <f>IF(SUM(Table13[[#This Row],[Sou]:[Bal]])-Table13[[#This Row],[Discard]]+Table13[[#This Row],[Discard]]/100000&gt;0,SUM(Table13[[#This Row],[Sou]:[Bal]])-Table13[[#This Row],[Discard]]*0.9999,"")</f>
        <v/>
      </c>
      <c r="L191" s="2" t="str">
        <f>IF(Table13[[#This Row],[Points]]&lt;&gt;"",RANK(Table13[[#This Row],[Points]],Table13[Points]),"")</f>
        <v/>
      </c>
      <c r="M191" s="5" t="str">
        <f>IF(Table13[[#This Row],[Name]]&lt;&gt;"",Table13[[#This Row],[Name]],"")</f>
        <v/>
      </c>
      <c r="N191">
        <f>SUM(Table13[[#This Row],[Sou]:[Column3]])-Table13[[#This Row],[Discard]]</f>
        <v>0</v>
      </c>
      <c r="O191" s="5">
        <f>RANK(Table13[[#This Row],[Total2]],Table13[Total2])</f>
        <v>14</v>
      </c>
    </row>
    <row r="192" spans="10:15">
      <c r="J192" s="3">
        <f>IF(COUNT(Table13[[#This Row],[Sou]:[Bal]])&gt;1,MIN(Table13[[#This Row],[Sou]:[Column2]]),0)</f>
        <v>0</v>
      </c>
      <c r="K192" s="17" t="str">
        <f>IF(SUM(Table13[[#This Row],[Sou]:[Bal]])-Table13[[#This Row],[Discard]]+Table13[[#This Row],[Discard]]/100000&gt;0,SUM(Table13[[#This Row],[Sou]:[Bal]])-Table13[[#This Row],[Discard]]*0.9999,"")</f>
        <v/>
      </c>
      <c r="L192" s="2" t="str">
        <f>IF(Table13[[#This Row],[Points]]&lt;&gt;"",RANK(Table13[[#This Row],[Points]],Table13[Points]),"")</f>
        <v/>
      </c>
      <c r="M192" s="5" t="str">
        <f>IF(Table13[[#This Row],[Name]]&lt;&gt;"",Table13[[#This Row],[Name]],"")</f>
        <v/>
      </c>
      <c r="N192">
        <f>SUM(Table13[[#This Row],[Sou]:[Column3]])-Table13[[#This Row],[Discard]]</f>
        <v>0</v>
      </c>
      <c r="O192" s="5">
        <f>RANK(Table13[[#This Row],[Total2]],Table13[Total2])</f>
        <v>14</v>
      </c>
    </row>
    <row r="193" spans="10:15">
      <c r="J193" s="3">
        <f>IF(COUNT(Table13[[#This Row],[Sou]:[Bal]])&gt;1,MIN(Table13[[#This Row],[Sou]:[Column2]]),0)</f>
        <v>0</v>
      </c>
      <c r="K193" s="17" t="str">
        <f>IF(SUM(Table13[[#This Row],[Sou]:[Bal]])-Table13[[#This Row],[Discard]]+Table13[[#This Row],[Discard]]/100000&gt;0,SUM(Table13[[#This Row],[Sou]:[Bal]])-Table13[[#This Row],[Discard]]*0.9999,"")</f>
        <v/>
      </c>
      <c r="L193" s="2" t="str">
        <f>IF(Table13[[#This Row],[Points]]&lt;&gt;"",RANK(Table13[[#This Row],[Points]],Table13[Points]),"")</f>
        <v/>
      </c>
      <c r="M193" s="5" t="str">
        <f>IF(Table13[[#This Row],[Name]]&lt;&gt;"",Table13[[#This Row],[Name]],"")</f>
        <v/>
      </c>
      <c r="N193">
        <f>SUM(Table13[[#This Row],[Sou]:[Column3]])-Table13[[#This Row],[Discard]]</f>
        <v>0</v>
      </c>
      <c r="O193" s="5">
        <f>RANK(Table13[[#This Row],[Total2]],Table13[Total2])</f>
        <v>14</v>
      </c>
    </row>
    <row r="194" spans="10:15">
      <c r="J194" s="3">
        <f>IF(COUNT(Table13[[#This Row],[Sou]:[Bal]])&gt;1,MIN(Table13[[#This Row],[Sou]:[Column2]]),0)</f>
        <v>0</v>
      </c>
      <c r="K194" s="17" t="str">
        <f>IF(SUM(Table13[[#This Row],[Sou]:[Bal]])-Table13[[#This Row],[Discard]]+Table13[[#This Row],[Discard]]/100000&gt;0,SUM(Table13[[#This Row],[Sou]:[Bal]])-Table13[[#This Row],[Discard]]*0.9999,"")</f>
        <v/>
      </c>
      <c r="L194" s="2" t="str">
        <f>IF(Table13[[#This Row],[Points]]&lt;&gt;"",RANK(Table13[[#This Row],[Points]],Table13[Points]),"")</f>
        <v/>
      </c>
      <c r="M194" s="5" t="str">
        <f>IF(Table13[[#This Row],[Name]]&lt;&gt;"",Table13[[#This Row],[Name]],"")</f>
        <v/>
      </c>
      <c r="N194">
        <f>SUM(Table13[[#This Row],[Sou]:[Column3]])-Table13[[#This Row],[Discard]]</f>
        <v>0</v>
      </c>
      <c r="O194" s="5">
        <f>RANK(Table13[[#This Row],[Total2]],Table13[Total2])</f>
        <v>14</v>
      </c>
    </row>
    <row r="195" spans="10:15">
      <c r="J195" s="3">
        <f>IF(COUNT(Table13[[#This Row],[Sou]:[Bal]])&gt;1,MIN(Table13[[#This Row],[Sou]:[Column2]]),0)</f>
        <v>0</v>
      </c>
      <c r="K195" s="17" t="str">
        <f>IF(SUM(Table13[[#This Row],[Sou]:[Bal]])-Table13[[#This Row],[Discard]]+Table13[[#This Row],[Discard]]/100000&gt;0,SUM(Table13[[#This Row],[Sou]:[Bal]])-Table13[[#This Row],[Discard]]*0.9999,"")</f>
        <v/>
      </c>
      <c r="L195" s="2" t="str">
        <f>IF(Table13[[#This Row],[Points]]&lt;&gt;"",RANK(Table13[[#This Row],[Points]],Table13[Points]),"")</f>
        <v/>
      </c>
      <c r="M195" s="5" t="str">
        <f>IF(Table13[[#This Row],[Name]]&lt;&gt;"",Table13[[#This Row],[Name]],"")</f>
        <v/>
      </c>
      <c r="N195">
        <f>SUM(Table13[[#This Row],[Sou]:[Column3]])-Table13[[#This Row],[Discard]]</f>
        <v>0</v>
      </c>
      <c r="O195" s="5">
        <f>RANK(Table13[[#This Row],[Total2]],Table13[Total2])</f>
        <v>14</v>
      </c>
    </row>
    <row r="196" spans="10:15">
      <c r="J196" s="3">
        <f>IF(COUNT(Table13[[#This Row],[Sou]:[Bal]])&gt;1,MIN(Table13[[#This Row],[Sou]:[Column2]]),0)</f>
        <v>0</v>
      </c>
      <c r="K196" s="17" t="str">
        <f>IF(SUM(Table13[[#This Row],[Sou]:[Bal]])-Table13[[#This Row],[Discard]]+Table13[[#This Row],[Discard]]/100000&gt;0,SUM(Table13[[#This Row],[Sou]:[Bal]])-Table13[[#This Row],[Discard]]*0.9999,"")</f>
        <v/>
      </c>
      <c r="L196" s="2" t="str">
        <f>IF(Table13[[#This Row],[Points]]&lt;&gt;"",RANK(Table13[[#This Row],[Points]],Table13[Points]),"")</f>
        <v/>
      </c>
      <c r="M196" s="5" t="str">
        <f>IF(Table13[[#This Row],[Name]]&lt;&gt;"",Table13[[#This Row],[Name]],"")</f>
        <v/>
      </c>
      <c r="N196">
        <f>SUM(Table13[[#This Row],[Sou]:[Column3]])-Table13[[#This Row],[Discard]]</f>
        <v>0</v>
      </c>
      <c r="O196" s="5">
        <f>RANK(Table13[[#This Row],[Total2]],Table13[Total2])</f>
        <v>14</v>
      </c>
    </row>
    <row r="197" spans="10:15">
      <c r="J197" s="3">
        <f>IF(COUNT(Table13[[#This Row],[Sou]:[Bal]])&gt;1,MIN(Table13[[#This Row],[Sou]:[Column2]]),0)</f>
        <v>0</v>
      </c>
      <c r="K197" s="17" t="str">
        <f>IF(SUM(Table13[[#This Row],[Sou]:[Bal]])-Table13[[#This Row],[Discard]]+Table13[[#This Row],[Discard]]/100000&gt;0,SUM(Table13[[#This Row],[Sou]:[Bal]])-Table13[[#This Row],[Discard]]*0.9999,"")</f>
        <v/>
      </c>
      <c r="L197" s="2" t="str">
        <f>IF(Table13[[#This Row],[Points]]&lt;&gt;"",RANK(Table13[[#This Row],[Points]],Table13[Points]),"")</f>
        <v/>
      </c>
      <c r="M197" s="5" t="str">
        <f>IF(Table13[[#This Row],[Name]]&lt;&gt;"",Table13[[#This Row],[Name]],"")</f>
        <v/>
      </c>
      <c r="N197">
        <f>SUM(Table13[[#This Row],[Sou]:[Column3]])-Table13[[#This Row],[Discard]]</f>
        <v>0</v>
      </c>
      <c r="O197" s="5">
        <f>RANK(Table13[[#This Row],[Total2]],Table13[Total2])</f>
        <v>14</v>
      </c>
    </row>
    <row r="198" spans="10:15">
      <c r="J198" s="3">
        <f>IF(COUNT(Table13[[#This Row],[Sou]:[Bal]])&gt;1,MIN(Table13[[#This Row],[Sou]:[Column2]]),0)</f>
        <v>0</v>
      </c>
      <c r="K198" s="17" t="str">
        <f>IF(SUM(Table13[[#This Row],[Sou]:[Bal]])-Table13[[#This Row],[Discard]]+Table13[[#This Row],[Discard]]/100000&gt;0,SUM(Table13[[#This Row],[Sou]:[Bal]])-Table13[[#This Row],[Discard]]*0.9999,"")</f>
        <v/>
      </c>
      <c r="L198" s="2" t="str">
        <f>IF(Table13[[#This Row],[Points]]&lt;&gt;"",RANK(Table13[[#This Row],[Points]],Table13[Points]),"")</f>
        <v/>
      </c>
      <c r="M198" s="5" t="str">
        <f>IF(Table13[[#This Row],[Name]]&lt;&gt;"",Table13[[#This Row],[Name]],"")</f>
        <v/>
      </c>
      <c r="N198">
        <f>SUM(Table13[[#This Row],[Sou]:[Column3]])-Table13[[#This Row],[Discard]]</f>
        <v>0</v>
      </c>
      <c r="O198" s="5">
        <f>RANK(Table13[[#This Row],[Total2]],Table13[Total2])</f>
        <v>14</v>
      </c>
    </row>
    <row r="199" spans="10:15">
      <c r="J199" s="3">
        <f>IF(COUNT(Table13[[#This Row],[Sou]:[Bal]])&gt;1,MIN(Table13[[#This Row],[Sou]:[Column2]]),0)</f>
        <v>0</v>
      </c>
      <c r="K199" s="17" t="str">
        <f>IF(SUM(Table13[[#This Row],[Sou]:[Bal]])-Table13[[#This Row],[Discard]]+Table13[[#This Row],[Discard]]/100000&gt;0,SUM(Table13[[#This Row],[Sou]:[Bal]])-Table13[[#This Row],[Discard]]*0.9999,"")</f>
        <v/>
      </c>
      <c r="L199" s="2" t="str">
        <f>IF(Table13[[#This Row],[Points]]&lt;&gt;"",RANK(Table13[[#This Row],[Points]],Table13[Points]),"")</f>
        <v/>
      </c>
      <c r="M199" s="5" t="str">
        <f>IF(Table13[[#This Row],[Name]]&lt;&gt;"",Table13[[#This Row],[Name]],"")</f>
        <v/>
      </c>
      <c r="N199">
        <f>SUM(Table13[[#This Row],[Sou]:[Column3]])-Table13[[#This Row],[Discard]]</f>
        <v>0</v>
      </c>
      <c r="O199" s="5">
        <f>RANK(Table13[[#This Row],[Total2]],Table13[Total2])</f>
        <v>14</v>
      </c>
    </row>
    <row r="200" spans="10:15">
      <c r="J200" s="3">
        <f>IF(COUNT(Table13[[#This Row],[Sou]:[Bal]])&gt;1,MIN(Table13[[#This Row],[Sou]:[Column2]]),0)</f>
        <v>0</v>
      </c>
      <c r="K200" s="17" t="str">
        <f>IF(SUM(Table13[[#This Row],[Sou]:[Bal]])-Table13[[#This Row],[Discard]]+Table13[[#This Row],[Discard]]/100000&gt;0,SUM(Table13[[#This Row],[Sou]:[Bal]])-Table13[[#This Row],[Discard]]*0.9999,"")</f>
        <v/>
      </c>
      <c r="L200" s="2" t="str">
        <f>IF(Table13[[#This Row],[Points]]&lt;&gt;"",RANK(Table13[[#This Row],[Points]],Table13[Points]),"")</f>
        <v/>
      </c>
      <c r="M200" s="5" t="str">
        <f>IF(Table13[[#This Row],[Name]]&lt;&gt;"",Table13[[#This Row],[Name]],"")</f>
        <v/>
      </c>
      <c r="N200">
        <f>SUM(Table13[[#This Row],[Sou]:[Column3]])-Table13[[#This Row],[Discard]]</f>
        <v>0</v>
      </c>
      <c r="O200" s="5">
        <f>RANK(Table13[[#This Row],[Total2]],Table13[Total2])</f>
        <v>14</v>
      </c>
    </row>
    <row r="201" spans="10:15">
      <c r="J201" s="3">
        <f>IF(COUNT(Table13[[#This Row],[Sou]:[Bal]])&gt;1,MIN(Table13[[#This Row],[Sou]:[Column2]]),0)</f>
        <v>0</v>
      </c>
      <c r="K201" s="17" t="str">
        <f>IF(SUM(Table13[[#This Row],[Sou]:[Bal]])-Table13[[#This Row],[Discard]]+Table13[[#This Row],[Discard]]/100000&gt;0,SUM(Table13[[#This Row],[Sou]:[Bal]])-Table13[[#This Row],[Discard]]*0.9999,"")</f>
        <v/>
      </c>
      <c r="L201" s="2" t="str">
        <f>IF(Table13[[#This Row],[Points]]&lt;&gt;"",RANK(Table13[[#This Row],[Points]],Table13[Points]),"")</f>
        <v/>
      </c>
      <c r="M201" s="5" t="str">
        <f>IF(Table13[[#This Row],[Name]]&lt;&gt;"",Table13[[#This Row],[Name]],"")</f>
        <v/>
      </c>
      <c r="N201">
        <f>SUM(Table13[[#This Row],[Sou]:[Column3]])-Table13[[#This Row],[Discard]]</f>
        <v>0</v>
      </c>
      <c r="O201" s="5">
        <f>RANK(Table13[[#This Row],[Total2]],Table13[Total2])</f>
        <v>14</v>
      </c>
    </row>
    <row r="202" spans="10:15">
      <c r="J202" s="3">
        <f>IF(COUNT(Table13[[#This Row],[Sou]:[Bal]])&gt;1,MIN(Table13[[#This Row],[Sou]:[Column2]]),0)</f>
        <v>0</v>
      </c>
      <c r="K202" s="17" t="str">
        <f>IF(SUM(Table13[[#This Row],[Sou]:[Bal]])-Table13[[#This Row],[Discard]]+Table13[[#This Row],[Discard]]/100000&gt;0,SUM(Table13[[#This Row],[Sou]:[Bal]])-Table13[[#This Row],[Discard]]*0.9999,"")</f>
        <v/>
      </c>
      <c r="L202" s="2" t="str">
        <f>IF(Table13[[#This Row],[Points]]&lt;&gt;"",RANK(Table13[[#This Row],[Points]],Table13[Points]),"")</f>
        <v/>
      </c>
      <c r="M202" s="5" t="str">
        <f>IF(Table13[[#This Row],[Name]]&lt;&gt;"",Table13[[#This Row],[Name]],"")</f>
        <v/>
      </c>
      <c r="N202">
        <f>SUM(Table13[[#This Row],[Sou]:[Column3]])-Table13[[#This Row],[Discard]]</f>
        <v>0</v>
      </c>
      <c r="O202" s="5">
        <f>RANK(Table13[[#This Row],[Total2]],Table13[Total2])</f>
        <v>14</v>
      </c>
    </row>
    <row r="203" spans="10:15">
      <c r="J203" s="3">
        <f>IF(COUNT(Table13[[#This Row],[Sou]:[Bal]])&gt;1,MIN(Table13[[#This Row],[Sou]:[Column2]]),0)</f>
        <v>0</v>
      </c>
      <c r="K203" s="17" t="str">
        <f>IF(SUM(Table13[[#This Row],[Sou]:[Bal]])-Table13[[#This Row],[Discard]]+Table13[[#This Row],[Discard]]/100000&gt;0,SUM(Table13[[#This Row],[Sou]:[Bal]])-Table13[[#This Row],[Discard]]*0.9999,"")</f>
        <v/>
      </c>
      <c r="L203" s="2" t="str">
        <f>IF(Table13[[#This Row],[Points]]&lt;&gt;"",RANK(Table13[[#This Row],[Points]],Table13[Points]),"")</f>
        <v/>
      </c>
      <c r="M203" s="5" t="str">
        <f>IF(Table13[[#This Row],[Name]]&lt;&gt;"",Table13[[#This Row],[Name]],"")</f>
        <v/>
      </c>
      <c r="N203">
        <f>SUM(Table13[[#This Row],[Sou]:[Column3]])-Table13[[#This Row],[Discard]]</f>
        <v>0</v>
      </c>
      <c r="O203" s="5">
        <f>RANK(Table13[[#This Row],[Total2]],Table13[Total2])</f>
        <v>14</v>
      </c>
    </row>
    <row r="204" spans="10:15">
      <c r="J204" s="3">
        <f>IF(COUNT(Table13[[#This Row],[Sou]:[Bal]])&gt;1,MIN(Table13[[#This Row],[Sou]:[Column2]]),0)</f>
        <v>0</v>
      </c>
      <c r="K204" s="17" t="str">
        <f>IF(SUM(Table13[[#This Row],[Sou]:[Bal]])-Table13[[#This Row],[Discard]]+Table13[[#This Row],[Discard]]/100000&gt;0,SUM(Table13[[#This Row],[Sou]:[Bal]])-Table13[[#This Row],[Discard]]*0.9999,"")</f>
        <v/>
      </c>
      <c r="L204" s="2" t="str">
        <f>IF(Table13[[#This Row],[Points]]&lt;&gt;"",RANK(Table13[[#This Row],[Points]],Table13[Points]),"")</f>
        <v/>
      </c>
      <c r="M204" s="5" t="str">
        <f>IF(Table13[[#This Row],[Name]]&lt;&gt;"",Table13[[#This Row],[Name]],"")</f>
        <v/>
      </c>
      <c r="N204">
        <f>SUM(Table13[[#This Row],[Sou]:[Column3]])-Table13[[#This Row],[Discard]]</f>
        <v>0</v>
      </c>
      <c r="O204" s="5">
        <f>RANK(Table13[[#This Row],[Total2]],Table13[Total2])</f>
        <v>14</v>
      </c>
    </row>
    <row r="205" spans="10:15">
      <c r="J205" s="3">
        <f>IF(COUNT(Table13[[#This Row],[Sou]:[Bal]])&gt;1,MIN(Table13[[#This Row],[Sou]:[Column2]]),0)</f>
        <v>0</v>
      </c>
      <c r="K205" s="17" t="str">
        <f>IF(SUM(Table13[[#This Row],[Sou]:[Bal]])-Table13[[#This Row],[Discard]]+Table13[[#This Row],[Discard]]/100000&gt;0,SUM(Table13[[#This Row],[Sou]:[Bal]])-Table13[[#This Row],[Discard]]*0.9999,"")</f>
        <v/>
      </c>
      <c r="L205" s="2" t="str">
        <f>IF(Table13[[#This Row],[Points]]&lt;&gt;"",RANK(Table13[[#This Row],[Points]],Table13[Points]),"")</f>
        <v/>
      </c>
      <c r="M205" s="5" t="str">
        <f>IF(Table13[[#This Row],[Name]]&lt;&gt;"",Table13[[#This Row],[Name]],"")</f>
        <v/>
      </c>
      <c r="N205">
        <f>SUM(Table13[[#This Row],[Sou]:[Column3]])-Table13[[#This Row],[Discard]]</f>
        <v>0</v>
      </c>
      <c r="O205" s="5">
        <f>RANK(Table13[[#This Row],[Total2]],Table13[Total2])</f>
        <v>14</v>
      </c>
    </row>
    <row r="206" spans="10:15">
      <c r="J206" s="3">
        <f>IF(COUNT(Table13[[#This Row],[Sou]:[Bal]])&gt;1,MIN(Table13[[#This Row],[Sou]:[Column2]]),0)</f>
        <v>0</v>
      </c>
      <c r="K206" s="17" t="str">
        <f>IF(SUM(Table13[[#This Row],[Sou]:[Bal]])-Table13[[#This Row],[Discard]]+Table13[[#This Row],[Discard]]/100000&gt;0,SUM(Table13[[#This Row],[Sou]:[Bal]])-Table13[[#This Row],[Discard]]*0.9999,"")</f>
        <v/>
      </c>
      <c r="L206" s="2" t="str">
        <f>IF(Table13[[#This Row],[Points]]&lt;&gt;"",RANK(Table13[[#This Row],[Points]],Table13[Points]),"")</f>
        <v/>
      </c>
      <c r="M206" s="5" t="str">
        <f>IF(Table13[[#This Row],[Name]]&lt;&gt;"",Table13[[#This Row],[Name]],"")</f>
        <v/>
      </c>
      <c r="N206">
        <f>SUM(Table13[[#This Row],[Sou]:[Column3]])-Table13[[#This Row],[Discard]]</f>
        <v>0</v>
      </c>
      <c r="O206" s="5">
        <f>RANK(Table13[[#This Row],[Total2]],Table13[Total2])</f>
        <v>14</v>
      </c>
    </row>
    <row r="207" spans="10:15">
      <c r="J207" s="3">
        <f>IF(COUNT(Table13[[#This Row],[Sou]:[Bal]])&gt;1,MIN(Table13[[#This Row],[Sou]:[Column2]]),0)</f>
        <v>0</v>
      </c>
      <c r="K207" s="17" t="str">
        <f>IF(SUM(Table13[[#This Row],[Sou]:[Bal]])-Table13[[#This Row],[Discard]]+Table13[[#This Row],[Discard]]/100000&gt;0,SUM(Table13[[#This Row],[Sou]:[Bal]])-Table13[[#This Row],[Discard]]*0.9999,"")</f>
        <v/>
      </c>
      <c r="L207" s="2" t="str">
        <f>IF(Table13[[#This Row],[Points]]&lt;&gt;"",RANK(Table13[[#This Row],[Points]],Table13[Points]),"")</f>
        <v/>
      </c>
      <c r="M207" s="5" t="str">
        <f>IF(Table13[[#This Row],[Name]]&lt;&gt;"",Table13[[#This Row],[Name]],"")</f>
        <v/>
      </c>
      <c r="N207">
        <f>SUM(Table13[[#This Row],[Sou]:[Column3]])-Table13[[#This Row],[Discard]]</f>
        <v>0</v>
      </c>
      <c r="O207" s="5">
        <f>RANK(Table13[[#This Row],[Total2]],Table13[Total2])</f>
        <v>14</v>
      </c>
    </row>
    <row r="208" spans="10:15">
      <c r="J208" s="3">
        <f>IF(COUNT(Table13[[#This Row],[Sou]:[Bal]])&gt;1,MIN(Table13[[#This Row],[Sou]:[Column2]]),0)</f>
        <v>0</v>
      </c>
      <c r="K208" s="17" t="str">
        <f>IF(SUM(Table13[[#This Row],[Sou]:[Bal]])-Table13[[#This Row],[Discard]]+Table13[[#This Row],[Discard]]/100000&gt;0,SUM(Table13[[#This Row],[Sou]:[Bal]])-Table13[[#This Row],[Discard]]*0.9999,"")</f>
        <v/>
      </c>
      <c r="L208" s="2" t="str">
        <f>IF(Table13[[#This Row],[Points]]&lt;&gt;"",RANK(Table13[[#This Row],[Points]],Table13[Points]),"")</f>
        <v/>
      </c>
      <c r="M208" s="5" t="str">
        <f>IF(Table13[[#This Row],[Name]]&lt;&gt;"",Table13[[#This Row],[Name]],"")</f>
        <v/>
      </c>
      <c r="N208">
        <f>SUM(Table13[[#This Row],[Sou]:[Column3]])-Table13[[#This Row],[Discard]]</f>
        <v>0</v>
      </c>
      <c r="O208" s="5">
        <f>RANK(Table13[[#This Row],[Total2]],Table13[Total2])</f>
        <v>14</v>
      </c>
    </row>
    <row r="209" spans="10:15">
      <c r="J209" s="3">
        <f>IF(COUNT(Table13[[#This Row],[Sou]:[Bal]])&gt;1,MIN(Table13[[#This Row],[Sou]:[Column2]]),0)</f>
        <v>0</v>
      </c>
      <c r="K209" s="17" t="str">
        <f>IF(SUM(Table13[[#This Row],[Sou]:[Bal]])-Table13[[#This Row],[Discard]]+Table13[[#This Row],[Discard]]/100000&gt;0,SUM(Table13[[#This Row],[Sou]:[Bal]])-Table13[[#This Row],[Discard]]*0.9999,"")</f>
        <v/>
      </c>
      <c r="L209" s="2" t="str">
        <f>IF(Table13[[#This Row],[Points]]&lt;&gt;"",RANK(Table13[[#This Row],[Points]],Table13[Points]),"")</f>
        <v/>
      </c>
      <c r="M209" s="5" t="str">
        <f>IF(Table13[[#This Row],[Name]]&lt;&gt;"",Table13[[#This Row],[Name]],"")</f>
        <v/>
      </c>
      <c r="N209">
        <f>SUM(Table13[[#This Row],[Sou]:[Column3]])-Table13[[#This Row],[Discard]]</f>
        <v>0</v>
      </c>
      <c r="O209" s="5">
        <f>RANK(Table13[[#This Row],[Total2]],Table13[Total2])</f>
        <v>14</v>
      </c>
    </row>
    <row r="210" spans="10:15">
      <c r="J210" s="3">
        <f>IF(COUNT(Table13[[#This Row],[Sou]:[Bal]])&gt;1,MIN(Table13[[#This Row],[Sou]:[Column2]]),0)</f>
        <v>0</v>
      </c>
      <c r="K210" s="17" t="str">
        <f>IF(SUM(Table13[[#This Row],[Sou]:[Bal]])-Table13[[#This Row],[Discard]]+Table13[[#This Row],[Discard]]/100000&gt;0,SUM(Table13[[#This Row],[Sou]:[Bal]])-Table13[[#This Row],[Discard]]*0.9999,"")</f>
        <v/>
      </c>
      <c r="L210" s="2" t="str">
        <f>IF(Table13[[#This Row],[Points]]&lt;&gt;"",RANK(Table13[[#This Row],[Points]],Table13[Points]),"")</f>
        <v/>
      </c>
      <c r="M210" s="5" t="str">
        <f>IF(Table13[[#This Row],[Name]]&lt;&gt;"",Table13[[#This Row],[Name]],"")</f>
        <v/>
      </c>
      <c r="N210">
        <f>SUM(Table13[[#This Row],[Sou]:[Column3]])-Table13[[#This Row],[Discard]]</f>
        <v>0</v>
      </c>
      <c r="O210" s="5">
        <f>RANK(Table13[[#This Row],[Total2]],Table13[Total2])</f>
        <v>14</v>
      </c>
    </row>
    <row r="211" spans="10:15">
      <c r="J211" s="3">
        <f>IF(COUNT(Table13[[#This Row],[Sou]:[Bal]])&gt;1,MIN(Table13[[#This Row],[Sou]:[Column2]]),0)</f>
        <v>0</v>
      </c>
      <c r="K211" s="17" t="str">
        <f>IF(SUM(Table13[[#This Row],[Sou]:[Bal]])-Table13[[#This Row],[Discard]]+Table13[[#This Row],[Discard]]/100000&gt;0,SUM(Table13[[#This Row],[Sou]:[Bal]])-Table13[[#This Row],[Discard]]*0.9999,"")</f>
        <v/>
      </c>
      <c r="L211" s="2" t="str">
        <f>IF(Table13[[#This Row],[Points]]&lt;&gt;"",RANK(Table13[[#This Row],[Points]],Table13[Points]),"")</f>
        <v/>
      </c>
      <c r="M211" s="5" t="str">
        <f>IF(Table13[[#This Row],[Name]]&lt;&gt;"",Table13[[#This Row],[Name]],"")</f>
        <v/>
      </c>
      <c r="N211">
        <f>SUM(Table13[[#This Row],[Sou]:[Column3]])-Table13[[#This Row],[Discard]]</f>
        <v>0</v>
      </c>
      <c r="O211" s="5">
        <f>RANK(Table13[[#This Row],[Total2]],Table13[Total2])</f>
        <v>14</v>
      </c>
    </row>
    <row r="212" spans="10:15">
      <c r="J212" s="3">
        <f>IF(COUNT(Table13[[#This Row],[Sou]:[Bal]])&gt;1,MIN(Table13[[#This Row],[Sou]:[Column2]]),0)</f>
        <v>0</v>
      </c>
      <c r="K212" s="17" t="str">
        <f>IF(SUM(Table13[[#This Row],[Sou]:[Bal]])-Table13[[#This Row],[Discard]]+Table13[[#This Row],[Discard]]/100000&gt;0,SUM(Table13[[#This Row],[Sou]:[Bal]])-Table13[[#This Row],[Discard]]*0.9999,"")</f>
        <v/>
      </c>
      <c r="L212" s="2" t="str">
        <f>IF(Table13[[#This Row],[Points]]&lt;&gt;"",RANK(Table13[[#This Row],[Points]],Table13[Points]),"")</f>
        <v/>
      </c>
      <c r="M212" s="5" t="str">
        <f>IF(Table13[[#This Row],[Name]]&lt;&gt;"",Table13[[#This Row],[Name]],"")</f>
        <v/>
      </c>
      <c r="N212">
        <f>SUM(Table13[[#This Row],[Sou]:[Column3]])-Table13[[#This Row],[Discard]]</f>
        <v>0</v>
      </c>
      <c r="O212" s="5">
        <f>RANK(Table13[[#This Row],[Total2]],Table13[Total2])</f>
        <v>14</v>
      </c>
    </row>
    <row r="213" spans="10:15">
      <c r="J213" s="3">
        <f>IF(COUNT(Table13[[#This Row],[Sou]:[Bal]])&gt;1,MIN(Table13[[#This Row],[Sou]:[Column2]]),0)</f>
        <v>0</v>
      </c>
      <c r="K213" s="17" t="str">
        <f>IF(SUM(Table13[[#This Row],[Sou]:[Bal]])-Table13[[#This Row],[Discard]]+Table13[[#This Row],[Discard]]/100000&gt;0,SUM(Table13[[#This Row],[Sou]:[Bal]])-Table13[[#This Row],[Discard]]*0.9999,"")</f>
        <v/>
      </c>
      <c r="L213" s="2" t="str">
        <f>IF(Table13[[#This Row],[Points]]&lt;&gt;"",RANK(Table13[[#This Row],[Points]],Table13[Points]),"")</f>
        <v/>
      </c>
      <c r="M213" s="5" t="str">
        <f>IF(Table13[[#This Row],[Name]]&lt;&gt;"",Table13[[#This Row],[Name]],"")</f>
        <v/>
      </c>
      <c r="N213">
        <f>SUM(Table13[[#This Row],[Sou]:[Column3]])-Table13[[#This Row],[Discard]]</f>
        <v>0</v>
      </c>
      <c r="O213" s="5">
        <f>RANK(Table13[[#This Row],[Total2]],Table13[Total2])</f>
        <v>14</v>
      </c>
    </row>
    <row r="214" spans="10:15">
      <c r="J214" s="3">
        <f>IF(COUNT(Table13[[#This Row],[Sou]:[Bal]])&gt;1,MIN(Table13[[#This Row],[Sou]:[Column2]]),0)</f>
        <v>0</v>
      </c>
      <c r="K214" s="17" t="str">
        <f>IF(SUM(Table13[[#This Row],[Sou]:[Bal]])-Table13[[#This Row],[Discard]]+Table13[[#This Row],[Discard]]/100000&gt;0,SUM(Table13[[#This Row],[Sou]:[Bal]])-Table13[[#This Row],[Discard]]*0.9999,"")</f>
        <v/>
      </c>
      <c r="L214" s="2" t="str">
        <f>IF(Table13[[#This Row],[Points]]&lt;&gt;"",RANK(Table13[[#This Row],[Points]],Table13[Points]),"")</f>
        <v/>
      </c>
      <c r="M214" s="5" t="str">
        <f>IF(Table13[[#This Row],[Name]]&lt;&gt;"",Table13[[#This Row],[Name]],"")</f>
        <v/>
      </c>
      <c r="N214">
        <f>SUM(Table13[[#This Row],[Sou]:[Column3]])-Table13[[#This Row],[Discard]]</f>
        <v>0</v>
      </c>
      <c r="O214" s="5">
        <f>RANK(Table13[[#This Row],[Total2]],Table13[Total2])</f>
        <v>14</v>
      </c>
    </row>
    <row r="215" spans="10:15">
      <c r="J215" s="3">
        <f>IF(COUNT(Table13[[#This Row],[Sou]:[Bal]])&gt;1,MIN(Table13[[#This Row],[Sou]:[Column2]]),0)</f>
        <v>0</v>
      </c>
      <c r="K215" s="17" t="str">
        <f>IF(SUM(Table13[[#This Row],[Sou]:[Bal]])-Table13[[#This Row],[Discard]]+Table13[[#This Row],[Discard]]/100000&gt;0,SUM(Table13[[#This Row],[Sou]:[Bal]])-Table13[[#This Row],[Discard]]*0.9999,"")</f>
        <v/>
      </c>
      <c r="L215" s="2" t="str">
        <f>IF(Table13[[#This Row],[Points]]&lt;&gt;"",RANK(Table13[[#This Row],[Points]],Table13[Points]),"")</f>
        <v/>
      </c>
      <c r="M215" s="5" t="str">
        <f>IF(Table13[[#This Row],[Name]]&lt;&gt;"",Table13[[#This Row],[Name]],"")</f>
        <v/>
      </c>
      <c r="N215">
        <f>SUM(Table13[[#This Row],[Sou]:[Column3]])-Table13[[#This Row],[Discard]]</f>
        <v>0</v>
      </c>
      <c r="O215" s="5">
        <f>RANK(Table13[[#This Row],[Total2]],Table13[Total2])</f>
        <v>14</v>
      </c>
    </row>
    <row r="216" spans="10:15">
      <c r="J216" s="3">
        <f>IF(COUNT(Table13[[#This Row],[Sou]:[Bal]])&gt;1,MIN(Table13[[#This Row],[Sou]:[Column2]]),0)</f>
        <v>0</v>
      </c>
      <c r="K216" s="17" t="str">
        <f>IF(SUM(Table13[[#This Row],[Sou]:[Bal]])-Table13[[#This Row],[Discard]]+Table13[[#This Row],[Discard]]/100000&gt;0,SUM(Table13[[#This Row],[Sou]:[Bal]])-Table13[[#This Row],[Discard]]*0.9999,"")</f>
        <v/>
      </c>
      <c r="L216" s="2" t="str">
        <f>IF(Table13[[#This Row],[Points]]&lt;&gt;"",RANK(Table13[[#This Row],[Points]],Table13[Points]),"")</f>
        <v/>
      </c>
      <c r="M216" s="5" t="str">
        <f>IF(Table13[[#This Row],[Name]]&lt;&gt;"",Table13[[#This Row],[Name]],"")</f>
        <v/>
      </c>
      <c r="N216">
        <f>SUM(Table13[[#This Row],[Sou]:[Column3]])-Table13[[#This Row],[Discard]]</f>
        <v>0</v>
      </c>
      <c r="O216" s="5">
        <f>RANK(Table13[[#This Row],[Total2]],Table13[Total2])</f>
        <v>14</v>
      </c>
    </row>
    <row r="217" spans="10:15">
      <c r="J217" s="3">
        <f>IF(COUNT(Table13[[#This Row],[Sou]:[Bal]])&gt;1,MIN(Table13[[#This Row],[Sou]:[Column2]]),0)</f>
        <v>0</v>
      </c>
      <c r="K217" s="17" t="str">
        <f>IF(SUM(Table13[[#This Row],[Sou]:[Bal]])-Table13[[#This Row],[Discard]]+Table13[[#This Row],[Discard]]/100000&gt;0,SUM(Table13[[#This Row],[Sou]:[Bal]])-Table13[[#This Row],[Discard]]*0.9999,"")</f>
        <v/>
      </c>
      <c r="L217" s="2" t="str">
        <f>IF(Table13[[#This Row],[Points]]&lt;&gt;"",RANK(Table13[[#This Row],[Points]],Table13[Points]),"")</f>
        <v/>
      </c>
      <c r="M217" s="5" t="str">
        <f>IF(Table13[[#This Row],[Name]]&lt;&gt;"",Table13[[#This Row],[Name]],"")</f>
        <v/>
      </c>
      <c r="N217">
        <f>SUM(Table13[[#This Row],[Sou]:[Column3]])-Table13[[#This Row],[Discard]]</f>
        <v>0</v>
      </c>
      <c r="O217" s="5">
        <f>RANK(Table13[[#This Row],[Total2]],Table13[Total2])</f>
        <v>14</v>
      </c>
    </row>
    <row r="218" spans="10:15">
      <c r="J218" s="3">
        <f>IF(COUNT(Table13[[#This Row],[Sou]:[Bal]])&gt;1,MIN(Table13[[#This Row],[Sou]:[Column2]]),0)</f>
        <v>0</v>
      </c>
      <c r="K218" s="17" t="str">
        <f>IF(SUM(Table13[[#This Row],[Sou]:[Bal]])-Table13[[#This Row],[Discard]]+Table13[[#This Row],[Discard]]/100000&gt;0,SUM(Table13[[#This Row],[Sou]:[Bal]])-Table13[[#This Row],[Discard]]*0.9999,"")</f>
        <v/>
      </c>
      <c r="L218" s="2" t="str">
        <f>IF(Table13[[#This Row],[Points]]&lt;&gt;"",RANK(Table13[[#This Row],[Points]],Table13[Points]),"")</f>
        <v/>
      </c>
      <c r="M218" s="5" t="str">
        <f>IF(Table13[[#This Row],[Name]]&lt;&gt;"",Table13[[#This Row],[Name]],"")</f>
        <v/>
      </c>
      <c r="N218">
        <f>SUM(Table13[[#This Row],[Sou]:[Column3]])-Table13[[#This Row],[Discard]]</f>
        <v>0</v>
      </c>
      <c r="O218" s="5">
        <f>RANK(Table13[[#This Row],[Total2]],Table13[Total2])</f>
        <v>14</v>
      </c>
    </row>
    <row r="219" spans="10:15">
      <c r="J219" s="3">
        <f>IF(COUNT(Table13[[#This Row],[Sou]:[Bal]])&gt;1,MIN(Table13[[#This Row],[Sou]:[Column2]]),0)</f>
        <v>0</v>
      </c>
      <c r="K219" s="17" t="str">
        <f>IF(SUM(Table13[[#This Row],[Sou]:[Bal]])-Table13[[#This Row],[Discard]]+Table13[[#This Row],[Discard]]/100000&gt;0,SUM(Table13[[#This Row],[Sou]:[Bal]])-Table13[[#This Row],[Discard]]*0.9999,"")</f>
        <v/>
      </c>
      <c r="L219" s="2" t="str">
        <f>IF(Table13[[#This Row],[Points]]&lt;&gt;"",RANK(Table13[[#This Row],[Points]],Table13[Points]),"")</f>
        <v/>
      </c>
      <c r="M219" s="5" t="str">
        <f>IF(Table13[[#This Row],[Name]]&lt;&gt;"",Table13[[#This Row],[Name]],"")</f>
        <v/>
      </c>
      <c r="N219">
        <f>SUM(Table13[[#This Row],[Sou]:[Column3]])-Table13[[#This Row],[Discard]]</f>
        <v>0</v>
      </c>
      <c r="O219" s="5">
        <f>RANK(Table13[[#This Row],[Total2]],Table13[Total2])</f>
        <v>14</v>
      </c>
    </row>
    <row r="220" spans="10:15">
      <c r="J220" s="3">
        <f>IF(COUNT(Table13[[#This Row],[Sou]:[Bal]])&gt;1,MIN(Table13[[#This Row],[Sou]:[Column2]]),0)</f>
        <v>0</v>
      </c>
      <c r="K220" s="17" t="str">
        <f>IF(SUM(Table13[[#This Row],[Sou]:[Bal]])-Table13[[#This Row],[Discard]]+Table13[[#This Row],[Discard]]/100000&gt;0,SUM(Table13[[#This Row],[Sou]:[Bal]])-Table13[[#This Row],[Discard]]*0.9999,"")</f>
        <v/>
      </c>
      <c r="L220" s="2" t="str">
        <f>IF(Table13[[#This Row],[Points]]&lt;&gt;"",RANK(Table13[[#This Row],[Points]],Table13[Points]),"")</f>
        <v/>
      </c>
      <c r="M220" s="5" t="str">
        <f>IF(Table13[[#This Row],[Name]]&lt;&gt;"",Table13[[#This Row],[Name]],"")</f>
        <v/>
      </c>
      <c r="N220">
        <f>SUM(Table13[[#This Row],[Sou]:[Column3]])-Table13[[#This Row],[Discard]]</f>
        <v>0</v>
      </c>
      <c r="O220" s="5">
        <f>RANK(Table13[[#This Row],[Total2]],Table13[Total2])</f>
        <v>14</v>
      </c>
    </row>
    <row r="221" spans="10:15">
      <c r="J221" s="3">
        <f>IF(COUNT(Table13[[#This Row],[Sou]:[Bal]])&gt;1,MIN(Table13[[#This Row],[Sou]:[Column2]]),0)</f>
        <v>0</v>
      </c>
      <c r="K221" s="17" t="str">
        <f>IF(SUM(Table13[[#This Row],[Sou]:[Bal]])-Table13[[#This Row],[Discard]]+Table13[[#This Row],[Discard]]/100000&gt;0,SUM(Table13[[#This Row],[Sou]:[Bal]])-Table13[[#This Row],[Discard]]*0.9999,"")</f>
        <v/>
      </c>
      <c r="L221" s="2" t="str">
        <f>IF(Table13[[#This Row],[Points]]&lt;&gt;"",RANK(Table13[[#This Row],[Points]],Table13[Points]),"")</f>
        <v/>
      </c>
      <c r="M221" s="5" t="str">
        <f>IF(Table13[[#This Row],[Name]]&lt;&gt;"",Table13[[#This Row],[Name]],"")</f>
        <v/>
      </c>
      <c r="N221">
        <f>SUM(Table13[[#This Row],[Sou]:[Column3]])-Table13[[#This Row],[Discard]]</f>
        <v>0</v>
      </c>
      <c r="O221" s="5">
        <f>RANK(Table13[[#This Row],[Total2]],Table13[Total2])</f>
        <v>14</v>
      </c>
    </row>
    <row r="222" spans="10:15">
      <c r="J222" s="3">
        <f>IF(COUNT(Table13[[#This Row],[Sou]:[Bal]])&gt;1,MIN(Table13[[#This Row],[Sou]:[Column2]]),0)</f>
        <v>0</v>
      </c>
      <c r="K222" s="17" t="str">
        <f>IF(SUM(Table13[[#This Row],[Sou]:[Bal]])-Table13[[#This Row],[Discard]]+Table13[[#This Row],[Discard]]/100000&gt;0,SUM(Table13[[#This Row],[Sou]:[Bal]])-Table13[[#This Row],[Discard]]*0.9999,"")</f>
        <v/>
      </c>
      <c r="L222" s="2" t="str">
        <f>IF(Table13[[#This Row],[Points]]&lt;&gt;"",RANK(Table13[[#This Row],[Points]],Table13[Points]),"")</f>
        <v/>
      </c>
      <c r="M222" s="5" t="str">
        <f>IF(Table13[[#This Row],[Name]]&lt;&gt;"",Table13[[#This Row],[Name]],"")</f>
        <v/>
      </c>
      <c r="N222">
        <f>SUM(Table13[[#This Row],[Sou]:[Column3]])-Table13[[#This Row],[Discard]]</f>
        <v>0</v>
      </c>
      <c r="O222" s="5">
        <f>RANK(Table13[[#This Row],[Total2]],Table13[Total2])</f>
        <v>14</v>
      </c>
    </row>
    <row r="223" spans="10:15">
      <c r="J223" s="3">
        <f>IF(COUNT(Table13[[#This Row],[Sou]:[Bal]])&gt;1,MIN(Table13[[#This Row],[Sou]:[Column2]]),0)</f>
        <v>0</v>
      </c>
      <c r="K223" s="17" t="str">
        <f>IF(SUM(Table13[[#This Row],[Sou]:[Bal]])-Table13[[#This Row],[Discard]]+Table13[[#This Row],[Discard]]/100000&gt;0,SUM(Table13[[#This Row],[Sou]:[Bal]])-Table13[[#This Row],[Discard]]*0.9999,"")</f>
        <v/>
      </c>
      <c r="L223" s="2" t="str">
        <f>IF(Table13[[#This Row],[Points]]&lt;&gt;"",RANK(Table13[[#This Row],[Points]],Table13[Points]),"")</f>
        <v/>
      </c>
      <c r="M223" s="5" t="str">
        <f>IF(Table13[[#This Row],[Name]]&lt;&gt;"",Table13[[#This Row],[Name]],"")</f>
        <v/>
      </c>
      <c r="N223">
        <f>SUM(Table13[[#This Row],[Sou]:[Column3]])-Table13[[#This Row],[Discard]]</f>
        <v>0</v>
      </c>
      <c r="O223" s="5">
        <f>RANK(Table13[[#This Row],[Total2]],Table13[Total2])</f>
        <v>14</v>
      </c>
    </row>
    <row r="224" spans="10:15">
      <c r="J224" s="3">
        <f>IF(COUNT(Table13[[#This Row],[Sou]:[Bal]])&gt;1,MIN(Table13[[#This Row],[Sou]:[Column2]]),0)</f>
        <v>0</v>
      </c>
      <c r="K224" s="17" t="str">
        <f>IF(SUM(Table13[[#This Row],[Sou]:[Bal]])-Table13[[#This Row],[Discard]]+Table13[[#This Row],[Discard]]/100000&gt;0,SUM(Table13[[#This Row],[Sou]:[Bal]])-Table13[[#This Row],[Discard]]*0.9999,"")</f>
        <v/>
      </c>
      <c r="L224" s="2" t="str">
        <f>IF(Table13[[#This Row],[Points]]&lt;&gt;"",RANK(Table13[[#This Row],[Points]],Table13[Points]),"")</f>
        <v/>
      </c>
      <c r="M224" s="5" t="str">
        <f>IF(Table13[[#This Row],[Name]]&lt;&gt;"",Table13[[#This Row],[Name]],"")</f>
        <v/>
      </c>
      <c r="N224">
        <f>SUM(Table13[[#This Row],[Sou]:[Column3]])-Table13[[#This Row],[Discard]]</f>
        <v>0</v>
      </c>
      <c r="O224" s="5">
        <f>RANK(Table13[[#This Row],[Total2]],Table13[Total2])</f>
        <v>14</v>
      </c>
    </row>
    <row r="225" spans="1:15">
      <c r="J225" s="3">
        <f>IF(COUNT(Table13[[#This Row],[Sou]:[Bal]])&gt;1,MIN(Table13[[#This Row],[Sou]:[Column2]]),0)</f>
        <v>0</v>
      </c>
      <c r="K225" s="17" t="str">
        <f>IF(SUM(Table13[[#This Row],[Sou]:[Bal]])-Table13[[#This Row],[Discard]]+Table13[[#This Row],[Discard]]/100000&gt;0,SUM(Table13[[#This Row],[Sou]:[Bal]])-Table13[[#This Row],[Discard]]*0.9999,"")</f>
        <v/>
      </c>
      <c r="L225" s="2" t="str">
        <f>IF(Table13[[#This Row],[Points]]&lt;&gt;"",RANK(Table13[[#This Row],[Points]],Table13[Points]),"")</f>
        <v/>
      </c>
      <c r="M225" s="5" t="str">
        <f>IF(Table13[[#This Row],[Name]]&lt;&gt;"",Table13[[#This Row],[Name]],"")</f>
        <v/>
      </c>
      <c r="N225">
        <f>SUM(Table13[[#This Row],[Sou]:[Column3]])-Table13[[#This Row],[Discard]]</f>
        <v>0</v>
      </c>
      <c r="O225" s="5">
        <f>RANK(Table13[[#This Row],[Total2]],Table13[Total2])</f>
        <v>14</v>
      </c>
    </row>
    <row r="226" spans="1:15">
      <c r="J226" s="3">
        <f>IF(COUNT(Table13[[#This Row],[Sou]:[Bal]])&gt;1,MIN(Table13[[#This Row],[Sou]:[Column2]]),0)</f>
        <v>0</v>
      </c>
      <c r="K226" s="17" t="str">
        <f>IF(SUM(Table13[[#This Row],[Sou]:[Bal]])-Table13[[#This Row],[Discard]]+Table13[[#This Row],[Discard]]/100000&gt;0,SUM(Table13[[#This Row],[Sou]:[Bal]])-Table13[[#This Row],[Discard]]*0.9999,"")</f>
        <v/>
      </c>
      <c r="L226" s="2" t="str">
        <f>IF(Table13[[#This Row],[Points]]&lt;&gt;"",RANK(Table13[[#This Row],[Points]],Table13[Points]),"")</f>
        <v/>
      </c>
      <c r="M226" s="5" t="str">
        <f>IF(Table13[[#This Row],[Name]]&lt;&gt;"",Table13[[#This Row],[Name]],"")</f>
        <v/>
      </c>
      <c r="N226">
        <f>SUM(Table13[[#This Row],[Sou]:[Column3]])-Table13[[#This Row],[Discard]]</f>
        <v>0</v>
      </c>
      <c r="O226" s="5">
        <f>RANK(Table13[[#This Row],[Total2]],Table13[Total2])</f>
        <v>14</v>
      </c>
    </row>
    <row r="227" spans="1:15">
      <c r="J227" s="3">
        <f>IF(COUNT(Table13[[#This Row],[Sou]:[Bal]])&gt;1,MIN(Table13[[#This Row],[Sou]:[Column2]]),0)</f>
        <v>0</v>
      </c>
      <c r="K227" s="17" t="str">
        <f>IF(SUM(Table13[[#This Row],[Sou]:[Bal]])-Table13[[#This Row],[Discard]]+Table13[[#This Row],[Discard]]/100000&gt;0,SUM(Table13[[#This Row],[Sou]:[Bal]])-Table13[[#This Row],[Discard]]*0.9999,"")</f>
        <v/>
      </c>
      <c r="L227" s="2" t="str">
        <f>IF(Table13[[#This Row],[Points]]&lt;&gt;"",RANK(Table13[[#This Row],[Points]],Table13[Points]),"")</f>
        <v/>
      </c>
      <c r="M227" s="5" t="str">
        <f>IF(Table13[[#This Row],[Name]]&lt;&gt;"",Table13[[#This Row],[Name]],"")</f>
        <v/>
      </c>
      <c r="N227">
        <f>SUM(Table13[[#This Row],[Sou]:[Column3]])-Table13[[#This Row],[Discard]]</f>
        <v>0</v>
      </c>
      <c r="O227" s="5">
        <f>RANK(Table13[[#This Row],[Total2]],Table13[Total2])</f>
        <v>14</v>
      </c>
    </row>
    <row r="228" spans="1:15">
      <c r="J228" s="3">
        <f>IF(COUNT(Table13[[#This Row],[Sou]:[Bal]])&gt;1,MIN(Table13[[#This Row],[Sou]:[Column2]]),0)</f>
        <v>0</v>
      </c>
      <c r="K228" s="17" t="str">
        <f>IF(SUM(Table13[[#This Row],[Sou]:[Bal]])-Table13[[#This Row],[Discard]]+Table13[[#This Row],[Discard]]/100000&gt;0,SUM(Table13[[#This Row],[Sou]:[Bal]])-Table13[[#This Row],[Discard]]*0.9999,"")</f>
        <v/>
      </c>
      <c r="L228" s="2" t="str">
        <f>IF(Table13[[#This Row],[Points]]&lt;&gt;"",RANK(Table13[[#This Row],[Points]],Table13[Points]),"")</f>
        <v/>
      </c>
      <c r="M228" s="5" t="str">
        <f>IF(Table13[[#This Row],[Name]]&lt;&gt;"",Table13[[#This Row],[Name]],"")</f>
        <v/>
      </c>
      <c r="N228">
        <f>SUM(Table13[[#This Row],[Sou]:[Column3]])-Table13[[#This Row],[Discard]]</f>
        <v>0</v>
      </c>
      <c r="O228" s="5">
        <f>RANK(Table13[[#This Row],[Total2]],Table13[Total2])</f>
        <v>14</v>
      </c>
    </row>
    <row r="229" spans="1:15">
      <c r="A229" s="11"/>
      <c r="B229" s="10"/>
      <c r="C229" s="10"/>
      <c r="D229" s="10"/>
      <c r="E229" s="10"/>
      <c r="F229" s="10"/>
      <c r="G229" s="10"/>
      <c r="H229" s="10"/>
      <c r="I229" s="10"/>
      <c r="J229" s="3">
        <f>IF(COUNT(Table13[[#This Row],[Sou]:[Bal]])&gt;1,MIN(Table13[[#This Row],[Sou]:[Column2]]),0)</f>
        <v>0</v>
      </c>
      <c r="K229" s="17" t="str">
        <f>IF(SUM(Table13[[#This Row],[Sou]:[Bal]])-Table13[[#This Row],[Discard]]+Table13[[#This Row],[Discard]]/100000&gt;0,SUM(Table13[[#This Row],[Sou]:[Bal]])-Table13[[#This Row],[Discard]]*0.9999,"")</f>
        <v/>
      </c>
      <c r="L229" s="10" t="str">
        <f>IF(Table13[[#This Row],[Points]]&lt;&gt;"",RANK(Table13[[#This Row],[Points]],Table13[Points]),"")</f>
        <v/>
      </c>
      <c r="M229" s="5" t="str">
        <f>IF(Table13[[#This Row],[Name]]&lt;&gt;"",Table13[[#This Row],[Name]],"")</f>
        <v/>
      </c>
      <c r="N229">
        <f>SUM(Table13[[#This Row],[Sou]:[Column3]])-Table13[[#This Row],[Discard]]</f>
        <v>0</v>
      </c>
      <c r="O229" s="5">
        <f>RANK(Table13[[#This Row],[Total2]],Table13[Total2])</f>
        <v>14</v>
      </c>
    </row>
    <row r="230" spans="1:15">
      <c r="K230" s="17" t="str">
        <f>IF(SUM(Table13[[#This Row],[Sou]:[Bal]])-Table13[[#This Row],[Discard]]+Table13[[#This Row],[Discard]]/100000&gt;0,SUM(Table13[[#This Row],[Sou]:[Bal]])-Table13[[#This Row],[Discard]]*0.9999,"")</f>
        <v/>
      </c>
      <c r="N230">
        <f>SUM(Table13[[#This Row],[Sou]:[Column3]])-Table13[[#This Row],[Discard]]</f>
        <v>0</v>
      </c>
      <c r="O230" s="5">
        <f>RANK(Table13[[#This Row],[Total2]],Table13[Total2])</f>
        <v>14</v>
      </c>
    </row>
  </sheetData>
  <pageMargins left="0.75" right="0.75" top="1" bottom="1" header="0.5" footer="0.5"/>
  <pageSetup paperSize="9" scale="63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29"/>
  <sheetViews>
    <sheetView tabSelected="1" zoomScaleNormal="100" workbookViewId="0">
      <selection activeCell="R13" sqref="R13"/>
    </sheetView>
  </sheetViews>
  <sheetFormatPr defaultColWidth="9" defaultRowHeight="15.75"/>
  <cols>
    <col min="1" max="1" width="25.5" style="129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22.375" style="5" customWidth="1"/>
    <col min="14" max="15" width="9" hidden="1" customWidth="1"/>
  </cols>
  <sheetData>
    <row r="1" spans="1:15" s="1" customFormat="1" ht="28.5">
      <c r="A1" s="128" t="s">
        <v>365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15" s="2" customFormat="1">
      <c r="A3" s="129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  <c r="N3" s="2" t="s">
        <v>80</v>
      </c>
      <c r="O3" s="2" t="s">
        <v>81</v>
      </c>
    </row>
    <row r="4" spans="1:15">
      <c r="A4" s="125" t="s">
        <v>154</v>
      </c>
      <c r="B4" s="119" t="s">
        <v>88</v>
      </c>
      <c r="C4" s="119">
        <v>500</v>
      </c>
      <c r="D4" s="96">
        <v>500</v>
      </c>
      <c r="E4" s="86">
        <v>480</v>
      </c>
      <c r="F4" s="86">
        <v>500</v>
      </c>
      <c r="G4" s="102"/>
      <c r="H4" s="86"/>
      <c r="I4" s="86"/>
      <c r="J4" s="108">
        <f>IF(COUNT(Table136715[[#This Row],[BEE1]:[Column4]])&gt;1,MIN(Table136715[[#This Row],[BEE1]:[Column2]]),0)</f>
        <v>480</v>
      </c>
      <c r="K4" s="104">
        <f>IF(SUM(Table136715[[#This Row],[BEE1]:[Discard]])&gt;0,SUM(Table136715[[#This Row],[BEE1]:[Column4]])-Table136715[[#This Row],[Discard]]*0.9999,"")</f>
        <v>1500.048</v>
      </c>
      <c r="L4" s="86">
        <f>IF(Table136715[[#This Row],[Total]]&lt;&gt;"",RANK(Table136715[[#This Row],[Total]],Table136715[Total]),"")</f>
        <v>1</v>
      </c>
      <c r="M4" s="105" t="str">
        <f>IF(Table136715[[#This Row],[Name]]&lt;&gt;"",Table136715[[#This Row],[Name]],"")</f>
        <v>Benjamin Lynch</v>
      </c>
      <c r="N4" s="85">
        <f>SUM(Table136715[[#This Row],[BEE1]:[Column3]])-Table136715[[#This Row],[Discard]]</f>
        <v>1500</v>
      </c>
      <c r="O4" s="105">
        <f>RANK(Table136715[[#This Row],[Total2]],Table136715[Total2])</f>
        <v>1</v>
      </c>
    </row>
    <row r="5" spans="1:15">
      <c r="A5" s="122" t="s">
        <v>338</v>
      </c>
      <c r="B5" s="119" t="s">
        <v>88</v>
      </c>
      <c r="C5" s="119">
        <v>480</v>
      </c>
      <c r="D5" s="97">
        <v>480</v>
      </c>
      <c r="E5" s="86">
        <v>500</v>
      </c>
      <c r="F5" s="86">
        <v>460</v>
      </c>
      <c r="G5" s="113"/>
      <c r="H5" s="86"/>
      <c r="I5" s="86"/>
      <c r="J5" s="108">
        <f>IF(COUNT(Table136715[[#This Row],[BEE1]:[Column4]])&gt;1,MIN(Table136715[[#This Row],[BEE1]:[Column2]]),0)</f>
        <v>460</v>
      </c>
      <c r="K5" s="104">
        <f>IF(SUM(Table136715[[#This Row],[BEE1]:[Discard]])&gt;0,SUM(Table136715[[#This Row],[BEE1]:[Column4]])-Table136715[[#This Row],[Discard]]*0.9999,"")</f>
        <v>1460.046</v>
      </c>
      <c r="L5" s="86">
        <f>IF(Table136715[[#This Row],[Total]]&lt;&gt;"",RANK(Table136715[[#This Row],[Total]],Table136715[Total]),"")</f>
        <v>2</v>
      </c>
      <c r="M5" s="105" t="str">
        <f>IF(Table136715[[#This Row],[Name]]&lt;&gt;"",Table136715[[#This Row],[Name]],"")</f>
        <v>Seán Sheehan</v>
      </c>
      <c r="N5" s="85">
        <f>SUM(Table136715[[#This Row],[BEE1]:[Column3]])-Table136715[[#This Row],[Discard]]</f>
        <v>1460</v>
      </c>
      <c r="O5" s="105">
        <f>RANK(Table136715[[#This Row],[Total2]],Table136715[Total2])</f>
        <v>2</v>
      </c>
    </row>
    <row r="6" spans="1:15">
      <c r="A6" s="122" t="s">
        <v>343</v>
      </c>
      <c r="B6" s="119" t="s">
        <v>88</v>
      </c>
      <c r="C6" s="119">
        <v>430</v>
      </c>
      <c r="D6" s="97">
        <v>460</v>
      </c>
      <c r="E6" s="86">
        <v>460</v>
      </c>
      <c r="F6" s="86">
        <v>480</v>
      </c>
      <c r="G6" s="86"/>
      <c r="H6" s="86"/>
      <c r="I6" s="86"/>
      <c r="J6" s="108">
        <f>IF(COUNT(Table136715[[#This Row],[BEE1]:[Column4]])&gt;1,MIN(Table136715[[#This Row],[BEE1]:[Column2]]),0)</f>
        <v>430</v>
      </c>
      <c r="K6" s="104">
        <f>IF(SUM(Table136715[[#This Row],[BEE1]:[Discard]])&gt;0,SUM(Table136715[[#This Row],[BEE1]:[Column4]])-Table136715[[#This Row],[Discard]]*0.9999,"")</f>
        <v>1400.0430000000001</v>
      </c>
      <c r="L6" s="86">
        <f>IF(Table136715[[#This Row],[Total]]&lt;&gt;"",RANK(Table136715[[#This Row],[Total]],Table136715[Total]),"")</f>
        <v>3</v>
      </c>
      <c r="M6" s="105" t="str">
        <f>IF(Table136715[[#This Row],[Name]]&lt;&gt;"",Table136715[[#This Row],[Name]],"")</f>
        <v>Seán O' Halloran</v>
      </c>
      <c r="N6" s="85">
        <f>SUM(Table136715[[#This Row],[BEE1]:[Column3]])-Table136715[[#This Row],[Discard]]</f>
        <v>1400</v>
      </c>
      <c r="O6" s="105">
        <f>RANK(Table136715[[#This Row],[Total2]],Table136715[Total2])</f>
        <v>3</v>
      </c>
    </row>
    <row r="7" spans="1:15">
      <c r="A7" s="122" t="s">
        <v>352</v>
      </c>
      <c r="B7" s="119" t="s">
        <v>88</v>
      </c>
      <c r="C7" s="119">
        <v>460</v>
      </c>
      <c r="D7" s="97">
        <v>440</v>
      </c>
      <c r="E7" s="86">
        <v>430</v>
      </c>
      <c r="F7" s="86">
        <v>440</v>
      </c>
      <c r="G7" s="86"/>
      <c r="H7" s="86"/>
      <c r="I7" s="86"/>
      <c r="J7" s="108">
        <f>IF(COUNT(Table136715[[#This Row],[BEE1]:[Column4]])&gt;1,MIN(Table136715[[#This Row],[BEE1]:[Column2]]),0)</f>
        <v>430</v>
      </c>
      <c r="K7" s="104">
        <f>IF(SUM(Table136715[[#This Row],[BEE1]:[Discard]])&gt;0,SUM(Table136715[[#This Row],[BEE1]:[Column4]])-Table136715[[#This Row],[Discard]]*0.9999,"")</f>
        <v>1340.0430000000001</v>
      </c>
      <c r="L7" s="86">
        <f>IF(Table136715[[#This Row],[Total]]&lt;&gt;"",RANK(Table136715[[#This Row],[Total]],Table136715[Total]),"")</f>
        <v>4</v>
      </c>
      <c r="M7" s="105" t="str">
        <f>IF(Table136715[[#This Row],[Name]]&lt;&gt;"",Table136715[[#This Row],[Name]],"")</f>
        <v>Sam O' Leary</v>
      </c>
      <c r="N7" s="85">
        <f>SUM(Table136715[[#This Row],[BEE1]:[Column3]])-Table136715[[#This Row],[Discard]]</f>
        <v>1340</v>
      </c>
      <c r="O7" s="105">
        <f>RANK(Table136715[[#This Row],[Total2]],Table136715[Total2])</f>
        <v>4</v>
      </c>
    </row>
    <row r="8" spans="1:15">
      <c r="A8" s="122" t="s">
        <v>353</v>
      </c>
      <c r="B8" s="97" t="s">
        <v>88</v>
      </c>
      <c r="C8" s="97">
        <v>440</v>
      </c>
      <c r="D8" s="97">
        <v>420</v>
      </c>
      <c r="E8" s="86">
        <v>410</v>
      </c>
      <c r="F8" s="86">
        <v>420</v>
      </c>
      <c r="G8" s="102"/>
      <c r="H8" s="86"/>
      <c r="I8" s="86"/>
      <c r="J8" s="108">
        <f>IF(COUNT(Table136715[[#This Row],[BEE1]:[Column4]])&gt;1,MIN(Table136715[[#This Row],[BEE1]:[Column2]]),0)</f>
        <v>410</v>
      </c>
      <c r="K8" s="104">
        <f>IF(SUM(Table136715[[#This Row],[BEE1]:[Discard]])&gt;0,SUM(Table136715[[#This Row],[BEE1]:[Column4]])-Table136715[[#This Row],[Discard]]*0.9999,"")</f>
        <v>1280.0409999999999</v>
      </c>
      <c r="L8" s="86">
        <f>IF(Table136715[[#This Row],[Total]]&lt;&gt;"",RANK(Table136715[[#This Row],[Total]],Table136715[Total]),"")</f>
        <v>5</v>
      </c>
      <c r="M8" s="105" t="str">
        <f>IF(Table136715[[#This Row],[Name]]&lt;&gt;"",Table136715[[#This Row],[Name]],"")</f>
        <v>Patrick O'Sullivan</v>
      </c>
      <c r="N8" s="85">
        <f>SUM(Table136715[[#This Row],[BEE1]:[Column3]])-Table136715[[#This Row],[Discard]]</f>
        <v>1280</v>
      </c>
      <c r="O8" s="105">
        <f>RANK(Table136715[[#This Row],[Total2]],Table136715[Total2])</f>
        <v>5</v>
      </c>
    </row>
    <row r="9" spans="1:15">
      <c r="A9" s="122" t="s">
        <v>356</v>
      </c>
      <c r="B9" s="119" t="s">
        <v>88</v>
      </c>
      <c r="C9" s="119">
        <v>0</v>
      </c>
      <c r="D9" s="96">
        <v>410</v>
      </c>
      <c r="E9" s="86">
        <v>385</v>
      </c>
      <c r="F9" s="86">
        <v>430</v>
      </c>
      <c r="G9" s="115"/>
      <c r="H9" s="86"/>
      <c r="I9" s="86"/>
      <c r="J9" s="108">
        <f>IF(COUNT(Table136715[[#This Row],[BEE1]:[Column4]])&gt;1,MIN(Table136715[[#This Row],[BEE1]:[Column2]]),0)</f>
        <v>0</v>
      </c>
      <c r="K9" s="104">
        <f>IF(SUM(Table136715[[#This Row],[BEE1]:[Discard]])&gt;0,SUM(Table136715[[#This Row],[BEE1]:[Column4]])-Table136715[[#This Row],[Discard]]*0.9999,"")</f>
        <v>1225</v>
      </c>
      <c r="L9" s="86">
        <f>IF(Table136715[[#This Row],[Total]]&lt;&gt;"",RANK(Table136715[[#This Row],[Total]],Table136715[Total]),"")</f>
        <v>6</v>
      </c>
      <c r="M9" s="105" t="str">
        <f>IF(Table136715[[#This Row],[Name]]&lt;&gt;"",Table136715[[#This Row],[Name]],"")</f>
        <v>Tom Hurley</v>
      </c>
      <c r="N9" s="85">
        <f>SUM(Table136715[[#This Row],[BEE1]:[Column3]])-Table136715[[#This Row],[Discard]]</f>
        <v>1225</v>
      </c>
      <c r="O9" s="105">
        <f>RANK(Table136715[[#This Row],[Total2]],Table136715[Total2])</f>
        <v>6</v>
      </c>
    </row>
    <row r="10" spans="1:15">
      <c r="A10" s="122" t="s">
        <v>354</v>
      </c>
      <c r="B10" s="119" t="s">
        <v>88</v>
      </c>
      <c r="C10" s="119">
        <v>420</v>
      </c>
      <c r="D10" s="97">
        <v>395</v>
      </c>
      <c r="E10" s="102">
        <v>390</v>
      </c>
      <c r="F10" s="102">
        <v>388</v>
      </c>
      <c r="G10" s="102"/>
      <c r="H10" s="102"/>
      <c r="I10" s="102"/>
      <c r="J10" s="108">
        <f>IF(COUNT(Table136715[[#This Row],[BEE1]:[Column4]])&gt;1,MIN(Table136715[[#This Row],[BEE1]:[Column2]]),0)</f>
        <v>388</v>
      </c>
      <c r="K10" s="104">
        <f>IF(SUM(Table136715[[#This Row],[BEE1]:[Discard]])&gt;0,SUM(Table136715[[#This Row],[BEE1]:[Column4]])-Table136715[[#This Row],[Discard]]*0.9999,"")</f>
        <v>1205.0388</v>
      </c>
      <c r="L10" s="102">
        <f>IF(Table136715[[#This Row],[Total]]&lt;&gt;"",RANK(Table136715[[#This Row],[Total]],Table136715[Total]),"")</f>
        <v>7</v>
      </c>
      <c r="M10" s="105" t="str">
        <f>IF(Table136715[[#This Row],[Name]]&lt;&gt;"",Table136715[[#This Row],[Name]],"")</f>
        <v>Ryan O' Sullivan</v>
      </c>
      <c r="N10" s="85">
        <f>SUM(Table136715[[#This Row],[BEE1]:[Column3]])-Table136715[[#This Row],[Discard]]</f>
        <v>1205</v>
      </c>
      <c r="O10" s="105">
        <f>RANK(Table136715[[#This Row],[Total2]],Table136715[Total2])</f>
        <v>7</v>
      </c>
    </row>
    <row r="11" spans="1:15">
      <c r="A11" s="122" t="s">
        <v>357</v>
      </c>
      <c r="B11" s="97" t="s">
        <v>86</v>
      </c>
      <c r="C11" s="97">
        <v>0</v>
      </c>
      <c r="D11" s="97">
        <v>400</v>
      </c>
      <c r="E11" s="86">
        <v>395</v>
      </c>
      <c r="F11" s="86">
        <v>410</v>
      </c>
      <c r="G11" s="102"/>
      <c r="H11" s="86"/>
      <c r="I11" s="86"/>
      <c r="J11" s="108">
        <f>IF(COUNT(Table136715[[#This Row],[BEE1]:[Column4]])&gt;1,MIN(Table136715[[#This Row],[BEE1]:[Column2]]),0)</f>
        <v>0</v>
      </c>
      <c r="K11" s="104">
        <f>IF(SUM(Table136715[[#This Row],[BEE1]:[Discard]])&gt;0,SUM(Table136715[[#This Row],[BEE1]:[Column4]])-Table136715[[#This Row],[Discard]]*0.9999,"")</f>
        <v>1205</v>
      </c>
      <c r="L11" s="86">
        <f>IF(Table136715[[#This Row],[Total]]&lt;&gt;"",RANK(Table136715[[#This Row],[Total]],Table136715[Total]),"")</f>
        <v>8</v>
      </c>
      <c r="M11" s="105" t="str">
        <f>IF(Table136715[[#This Row],[Name]]&lt;&gt;"",Table136715[[#This Row],[Name]],"")</f>
        <v>Nick Baker</v>
      </c>
      <c r="N11" s="85">
        <f>SUM(Table136715[[#This Row],[BEE1]:[Column3]])-Table136715[[#This Row],[Discard]]</f>
        <v>1205</v>
      </c>
      <c r="O11" s="105">
        <f>RANK(Table136715[[#This Row],[Total2]],Table136715[Total2])</f>
        <v>7</v>
      </c>
    </row>
    <row r="12" spans="1:15">
      <c r="A12" s="122" t="s">
        <v>355</v>
      </c>
      <c r="B12" s="119" t="s">
        <v>88</v>
      </c>
      <c r="C12" s="119">
        <v>0</v>
      </c>
      <c r="D12" s="97">
        <v>430</v>
      </c>
      <c r="E12" s="86">
        <v>380</v>
      </c>
      <c r="F12" s="86">
        <v>388</v>
      </c>
      <c r="G12" s="86"/>
      <c r="H12" s="86"/>
      <c r="I12" s="86"/>
      <c r="J12" s="108">
        <f>IF(COUNT(Table136715[[#This Row],[BEE1]:[Column4]])&gt;1,MIN(Table136715[[#This Row],[BEE1]:[Column2]]),0)</f>
        <v>0</v>
      </c>
      <c r="K12" s="104">
        <f>IF(SUM(Table136715[[#This Row],[BEE1]:[Discard]])&gt;0,SUM(Table136715[[#This Row],[BEE1]:[Column4]])-Table136715[[#This Row],[Discard]]*0.9999,"")</f>
        <v>1198</v>
      </c>
      <c r="L12" s="86">
        <f>IF(Table136715[[#This Row],[Total]]&lt;&gt;"",RANK(Table136715[[#This Row],[Total]],Table136715[Total]),"")</f>
        <v>9</v>
      </c>
      <c r="M12" s="105" t="str">
        <f>IF(Table136715[[#This Row],[Name]]&lt;&gt;"",Table136715[[#This Row],[Name]],"")</f>
        <v>Éana O' SUllivan</v>
      </c>
      <c r="N12" s="85">
        <f>SUM(Table136715[[#This Row],[BEE1]:[Column3]])-Table136715[[#This Row],[Discard]]</f>
        <v>1198</v>
      </c>
      <c r="O12" s="105">
        <f>RANK(Table136715[[#This Row],[Total2]],Table136715[Total2])</f>
        <v>9</v>
      </c>
    </row>
    <row r="13" spans="1:15">
      <c r="A13" s="130" t="s">
        <v>367</v>
      </c>
      <c r="B13" s="134" t="s">
        <v>88</v>
      </c>
      <c r="C13" s="114">
        <v>0</v>
      </c>
      <c r="D13" s="86">
        <v>0</v>
      </c>
      <c r="E13" s="86">
        <v>440</v>
      </c>
      <c r="F13" s="86">
        <v>400</v>
      </c>
      <c r="G13" s="86"/>
      <c r="H13" s="86"/>
      <c r="I13" s="86"/>
      <c r="J13" s="108">
        <f>IF(COUNT(Table136715[[#This Row],[BEE1]:[Column4]])&gt;1,MIN(Table136715[[#This Row],[BEE1]:[Column2]]),0)</f>
        <v>0</v>
      </c>
      <c r="K13" s="104">
        <f>IF(SUM(Table136715[[#This Row],[BEE1]:[Discard]])&gt;0,SUM(Table136715[[#This Row],[BEE1]:[Column4]])-Table136715[[#This Row],[Discard]]*0.9999,"")</f>
        <v>840</v>
      </c>
      <c r="L13" s="86">
        <f>IF(Table136715[[#This Row],[Total]]&lt;&gt;"",RANK(Table136715[[#This Row],[Total]],Table136715[Total]),"")</f>
        <v>10</v>
      </c>
      <c r="M13" s="105" t="str">
        <f>IF(Table136715[[#This Row],[Name]]&lt;&gt;"",Table136715[[#This Row],[Name]],"")</f>
        <v>Craig Nolan</v>
      </c>
      <c r="N13" s="85">
        <f>SUM(Table136715[[#This Row],[BEE1]:[Column3]])-Table136715[[#This Row],[Discard]]</f>
        <v>840</v>
      </c>
      <c r="O13" s="105">
        <f>RANK(Table136715[[#This Row],[Total2]],Table136715[Total2])</f>
        <v>10</v>
      </c>
    </row>
    <row r="14" spans="1:15">
      <c r="A14" s="122" t="s">
        <v>155</v>
      </c>
      <c r="B14" s="119" t="s">
        <v>156</v>
      </c>
      <c r="C14" s="119">
        <v>410</v>
      </c>
      <c r="D14" s="97">
        <v>0</v>
      </c>
      <c r="E14" s="86">
        <v>0</v>
      </c>
      <c r="F14" s="86">
        <v>350</v>
      </c>
      <c r="G14" s="102"/>
      <c r="H14" s="86"/>
      <c r="I14" s="86"/>
      <c r="J14" s="108">
        <f>IF(COUNT(Table136715[[#This Row],[BEE1]:[Column4]])&gt;1,MIN(Table136715[[#This Row],[BEE1]:[Column2]]),0)</f>
        <v>0</v>
      </c>
      <c r="K14" s="104">
        <f>IF(SUM(Table136715[[#This Row],[BEE1]:[Discard]])&gt;0,SUM(Table136715[[#This Row],[BEE1]:[Column4]])-Table136715[[#This Row],[Discard]]*0.9999,"")</f>
        <v>760</v>
      </c>
      <c r="L14" s="86">
        <f>IF(Table136715[[#This Row],[Total]]&lt;&gt;"",RANK(Table136715[[#This Row],[Total]],Table136715[Total]),"")</f>
        <v>11</v>
      </c>
      <c r="M14" s="105" t="str">
        <f>IF(Table136715[[#This Row],[Name]]&lt;&gt;"",Table136715[[#This Row],[Name]],"")</f>
        <v>Jamie Shaw</v>
      </c>
      <c r="N14" s="85">
        <f>SUM(Table136715[[#This Row],[BEE1]:[Column3]])-Table136715[[#This Row],[Discard]]</f>
        <v>760</v>
      </c>
      <c r="O14" s="105">
        <f>RANK(Table136715[[#This Row],[Total2]],Table136715[Total2])</f>
        <v>11</v>
      </c>
    </row>
    <row r="15" spans="1:15">
      <c r="A15" s="130" t="s">
        <v>368</v>
      </c>
      <c r="B15" s="134" t="s">
        <v>411</v>
      </c>
      <c r="C15" s="114">
        <v>0</v>
      </c>
      <c r="D15" s="86">
        <v>0</v>
      </c>
      <c r="E15" s="86">
        <v>420</v>
      </c>
      <c r="F15" s="86">
        <v>0</v>
      </c>
      <c r="G15" s="102"/>
      <c r="H15" s="86"/>
      <c r="I15" s="86"/>
      <c r="J15" s="108">
        <f>IF(COUNT(Table136715[[#This Row],[BEE1]:[Column4]])&gt;1,MIN(Table136715[[#This Row],[BEE1]:[Column2]]),0)</f>
        <v>0</v>
      </c>
      <c r="K15" s="104">
        <f>IF(SUM(Table136715[[#This Row],[BEE1]:[Discard]])&gt;0,SUM(Table136715[[#This Row],[BEE1]:[Column4]])-Table136715[[#This Row],[Discard]]*0.9999,"")</f>
        <v>420</v>
      </c>
      <c r="L15" s="86">
        <f>IF(Table136715[[#This Row],[Total]]&lt;&gt;"",RANK(Table136715[[#This Row],[Total]],Table136715[Total]),"")</f>
        <v>12</v>
      </c>
      <c r="M15" s="105" t="str">
        <f>IF(Table136715[[#This Row],[Name]]&lt;&gt;"",Table136715[[#This Row],[Name]],"")</f>
        <v>Euan McCrohan</v>
      </c>
      <c r="N15" s="85">
        <f>SUM(Table136715[[#This Row],[BEE1]:[Column3]])-Table136715[[#This Row],[Discard]]</f>
        <v>420</v>
      </c>
      <c r="O15" s="105">
        <f>RANK(Table136715[[#This Row],[Total2]],Table136715[Total2])</f>
        <v>12</v>
      </c>
    </row>
    <row r="16" spans="1:15">
      <c r="A16" s="130" t="s">
        <v>369</v>
      </c>
      <c r="B16" s="86" t="s">
        <v>407</v>
      </c>
      <c r="C16" s="114">
        <v>0</v>
      </c>
      <c r="D16" s="86">
        <v>0</v>
      </c>
      <c r="E16" s="86">
        <v>400</v>
      </c>
      <c r="F16" s="86">
        <v>0</v>
      </c>
      <c r="G16" s="102"/>
      <c r="H16" s="86"/>
      <c r="I16" s="86"/>
      <c r="J16" s="108">
        <f>IF(COUNT(Table136715[[#This Row],[BEE1]:[Column4]])&gt;1,MIN(Table136715[[#This Row],[BEE1]:[Column2]]),0)</f>
        <v>0</v>
      </c>
      <c r="K16" s="104">
        <f>IF(SUM(Table136715[[#This Row],[BEE1]:[Discard]])&gt;0,SUM(Table136715[[#This Row],[BEE1]:[Column4]])-Table136715[[#This Row],[Discard]]*0.9999,"")</f>
        <v>400</v>
      </c>
      <c r="L16" s="86">
        <f>IF(Table136715[[#This Row],[Total]]&lt;&gt;"",RANK(Table136715[[#This Row],[Total]],Table136715[Total]),"")</f>
        <v>13</v>
      </c>
      <c r="M16" s="105" t="str">
        <f>IF(Table136715[[#This Row],[Name]]&lt;&gt;"",Table136715[[#This Row],[Name]],"")</f>
        <v>Dair O Laoire</v>
      </c>
      <c r="N16" s="85">
        <f>SUM(Table136715[[#This Row],[BEE1]:[Column3]])-Table136715[[#This Row],[Discard]]</f>
        <v>400</v>
      </c>
      <c r="O16" s="105">
        <f>RANK(Table136715[[#This Row],[Total2]],Table136715[Total2])</f>
        <v>13</v>
      </c>
    </row>
    <row r="17" spans="1:15">
      <c r="A17" s="131" t="s">
        <v>419</v>
      </c>
      <c r="B17" s="86" t="s">
        <v>284</v>
      </c>
      <c r="C17" s="86">
        <v>0</v>
      </c>
      <c r="D17" s="86">
        <v>0</v>
      </c>
      <c r="E17" s="86">
        <v>0</v>
      </c>
      <c r="F17" s="86">
        <v>388</v>
      </c>
      <c r="G17" s="102"/>
      <c r="H17" s="86"/>
      <c r="I17" s="86"/>
      <c r="J17" s="108">
        <f>IF(COUNT(Table136715[[#This Row],[BEE1]:[Column4]])&gt;1,MIN(Table136715[[#This Row],[BEE1]:[Column2]]),0)</f>
        <v>0</v>
      </c>
      <c r="K17" s="104">
        <f>IF(SUM(Table136715[[#This Row],[BEE1]:[Discard]])&gt;0,SUM(Table136715[[#This Row],[BEE1]:[Column4]])-Table136715[[#This Row],[Discard]]*0.9999,"")</f>
        <v>388</v>
      </c>
      <c r="L17" s="86">
        <f>IF(Table136715[[#This Row],[Total]]&lt;&gt;"",RANK(Table136715[[#This Row],[Total]],Table136715[Total]),"")</f>
        <v>14</v>
      </c>
      <c r="M17" s="105" t="str">
        <f>IF(Table136715[[#This Row],[Name]]&lt;&gt;"",Table136715[[#This Row],[Name]],"")</f>
        <v>Jack O Sullivan</v>
      </c>
      <c r="N17" s="85">
        <f>SUM(Table136715[[#This Row],[BEE1]:[Column3]])-Table136715[[#This Row],[Discard]]</f>
        <v>388</v>
      </c>
      <c r="O17" s="105">
        <f>RANK(Table136715[[#This Row],[Total2]],Table136715[Total2])</f>
        <v>14</v>
      </c>
    </row>
    <row r="18" spans="1:15">
      <c r="A18" s="131" t="s">
        <v>418</v>
      </c>
      <c r="B18" s="86" t="s">
        <v>284</v>
      </c>
      <c r="C18" s="86">
        <v>0</v>
      </c>
      <c r="D18" s="86">
        <v>0</v>
      </c>
      <c r="E18" s="86">
        <v>0</v>
      </c>
      <c r="F18" s="86">
        <v>388</v>
      </c>
      <c r="G18" s="86"/>
      <c r="H18" s="86"/>
      <c r="I18" s="86"/>
      <c r="J18" s="108">
        <f>IF(COUNT(Table136715[[#This Row],[BEE1]:[Column4]])&gt;1,MIN(Table136715[[#This Row],[BEE1]:[Column2]]),0)</f>
        <v>0</v>
      </c>
      <c r="K18" s="104">
        <f>IF(SUM(Table136715[[#This Row],[BEE1]:[Discard]])&gt;0,SUM(Table136715[[#This Row],[BEE1]:[Column4]])-Table136715[[#This Row],[Discard]]*0.9999,"")</f>
        <v>388</v>
      </c>
      <c r="L18" s="86">
        <f>IF(Table136715[[#This Row],[Total]]&lt;&gt;"",RANK(Table136715[[#This Row],[Total]],Table136715[Total]),"")</f>
        <v>14</v>
      </c>
      <c r="M18" s="105" t="str">
        <f>IF(Table136715[[#This Row],[Name]]&lt;&gt;"",Table136715[[#This Row],[Name]],"")</f>
        <v>Cian O Sullivan</v>
      </c>
      <c r="N18" s="85">
        <f>SUM(Table136715[[#This Row],[BEE1]:[Column3]])-Table136715[[#This Row],[Discard]]</f>
        <v>388</v>
      </c>
      <c r="O18" s="105">
        <f>RANK(Table136715[[#This Row],[Total2]],Table136715[Total2])</f>
        <v>14</v>
      </c>
    </row>
    <row r="19" spans="1:15">
      <c r="A19" s="131" t="s">
        <v>370</v>
      </c>
      <c r="B19" s="86" t="s">
        <v>88</v>
      </c>
      <c r="C19" s="86">
        <v>0</v>
      </c>
      <c r="D19" s="86">
        <v>0</v>
      </c>
      <c r="E19" s="86">
        <v>375</v>
      </c>
      <c r="F19" s="86">
        <v>0</v>
      </c>
      <c r="G19" s="102"/>
      <c r="H19" s="86"/>
      <c r="I19" s="86"/>
      <c r="J19" s="108">
        <f>IF(COUNT(Table136715[[#This Row],[BEE1]:[Column4]])&gt;1,MIN(Table136715[[#This Row],[BEE1]:[Column2]]),0)</f>
        <v>0</v>
      </c>
      <c r="K19" s="104">
        <f>IF(SUM(Table136715[[#This Row],[BEE1]:[Discard]])&gt;0,SUM(Table136715[[#This Row],[BEE1]:[Column4]])-Table136715[[#This Row],[Discard]]*0.9999,"")</f>
        <v>375</v>
      </c>
      <c r="L19" s="86">
        <f>IF(Table136715[[#This Row],[Total]]&lt;&gt;"",RANK(Table136715[[#This Row],[Total]],Table136715[Total]),"")</f>
        <v>16</v>
      </c>
      <c r="M19" s="105" t="str">
        <f>IF(Table136715[[#This Row],[Name]]&lt;&gt;"",Table136715[[#This Row],[Name]],"")</f>
        <v>Dylan O Donovan</v>
      </c>
      <c r="N19" s="85">
        <f>SUM(Table136715[[#This Row],[BEE1]:[Column3]])-Table136715[[#This Row],[Discard]]</f>
        <v>375</v>
      </c>
      <c r="O19" s="105">
        <f>RANK(Table136715[[#This Row],[Total2]],Table136715[Total2])</f>
        <v>16</v>
      </c>
    </row>
    <row r="20" spans="1:15">
      <c r="A20" s="131" t="s">
        <v>371</v>
      </c>
      <c r="B20" s="86" t="s">
        <v>407</v>
      </c>
      <c r="C20" s="86">
        <v>0</v>
      </c>
      <c r="D20" s="86">
        <v>0</v>
      </c>
      <c r="E20" s="86">
        <v>375</v>
      </c>
      <c r="F20" s="86">
        <v>0</v>
      </c>
      <c r="G20" s="86"/>
      <c r="H20" s="86"/>
      <c r="I20" s="86"/>
      <c r="J20" s="108">
        <f>IF(COUNT(Table136715[[#This Row],[BEE1]:[Column4]])&gt;1,MIN(Table136715[[#This Row],[BEE1]:[Column2]]),0)</f>
        <v>0</v>
      </c>
      <c r="K20" s="104">
        <f>IF(SUM(Table136715[[#This Row],[BEE1]:[Discard]])&gt;0,SUM(Table136715[[#This Row],[BEE1]:[Column4]])-Table136715[[#This Row],[Discard]]*0.9999,"")</f>
        <v>375</v>
      </c>
      <c r="L20" s="86">
        <f>IF(Table136715[[#This Row],[Total]]&lt;&gt;"",RANK(Table136715[[#This Row],[Total]],Table136715[Total]),"")</f>
        <v>16</v>
      </c>
      <c r="M20" s="105" t="str">
        <f>IF(Table136715[[#This Row],[Name]]&lt;&gt;"",Table136715[[#This Row],[Name]],"")</f>
        <v>Liam laoinsaigh</v>
      </c>
      <c r="N20" s="85">
        <f>SUM(Table136715[[#This Row],[BEE1]:[Column3]])-Table136715[[#This Row],[Discard]]</f>
        <v>375</v>
      </c>
      <c r="O20" s="105">
        <f>RANK(Table136715[[#This Row],[Total2]],Table136715[Total2])</f>
        <v>16</v>
      </c>
    </row>
    <row r="21" spans="1:15">
      <c r="A21" s="131" t="s">
        <v>420</v>
      </c>
      <c r="B21" s="86" t="s">
        <v>284</v>
      </c>
      <c r="C21" s="86">
        <v>0</v>
      </c>
      <c r="D21" s="86">
        <v>0</v>
      </c>
      <c r="E21" s="86">
        <v>0</v>
      </c>
      <c r="F21" s="86">
        <v>375</v>
      </c>
      <c r="G21" s="102"/>
      <c r="H21" s="86"/>
      <c r="I21" s="86"/>
      <c r="J21" s="108">
        <f>IF(COUNT(Table136715[[#This Row],[BEE1]:[Column4]])&gt;1,MIN(Table136715[[#This Row],[BEE1]:[Column2]]),0)</f>
        <v>0</v>
      </c>
      <c r="K21" s="104">
        <f>IF(SUM(Table136715[[#This Row],[BEE1]:[Discard]])&gt;0,SUM(Table136715[[#This Row],[BEE1]:[Column4]])-Table136715[[#This Row],[Discard]]*0.9999,"")</f>
        <v>375</v>
      </c>
      <c r="L21" s="86">
        <f>IF(Table136715[[#This Row],[Total]]&lt;&gt;"",RANK(Table136715[[#This Row],[Total]],Table136715[Total]),"")</f>
        <v>16</v>
      </c>
      <c r="M21" s="105" t="str">
        <f>IF(Table136715[[#This Row],[Name]]&lt;&gt;"",Table136715[[#This Row],[Name]],"")</f>
        <v>Cathal Jackson</v>
      </c>
      <c r="N21" s="85">
        <f>SUM(Table136715[[#This Row],[BEE1]:[Column3]])-Table136715[[#This Row],[Discard]]</f>
        <v>375</v>
      </c>
      <c r="O21" s="105">
        <f>RANK(Table136715[[#This Row],[Total2]],Table136715[Total2])</f>
        <v>16</v>
      </c>
    </row>
    <row r="22" spans="1:15">
      <c r="A22" s="131" t="s">
        <v>421</v>
      </c>
      <c r="B22" s="86" t="s">
        <v>284</v>
      </c>
      <c r="C22" s="86">
        <v>0</v>
      </c>
      <c r="D22" s="86">
        <v>0</v>
      </c>
      <c r="E22" s="86">
        <v>0</v>
      </c>
      <c r="F22" s="86">
        <v>370</v>
      </c>
      <c r="G22" s="86"/>
      <c r="H22" s="86"/>
      <c r="I22" s="86"/>
      <c r="J22" s="108">
        <f>IF(COUNT(Table136715[[#This Row],[BEE1]:[Column4]])&gt;1,MIN(Table136715[[#This Row],[BEE1]:[Column2]]),0)</f>
        <v>0</v>
      </c>
      <c r="K22" s="104">
        <f>IF(SUM(Table136715[[#This Row],[BEE1]:[Discard]])&gt;0,SUM(Table136715[[#This Row],[BEE1]:[Column4]])-Table136715[[#This Row],[Discard]]*0.9999,"")</f>
        <v>370</v>
      </c>
      <c r="L22" s="86">
        <f>IF(Table136715[[#This Row],[Total]]&lt;&gt;"",RANK(Table136715[[#This Row],[Total]],Table136715[Total]),"")</f>
        <v>19</v>
      </c>
      <c r="M22" s="105" t="str">
        <f>IF(Table136715[[#This Row],[Name]]&lt;&gt;"",Table136715[[#This Row],[Name]],"")</f>
        <v>Christian O Driscoll</v>
      </c>
      <c r="N22" s="85">
        <f>SUM(Table136715[[#This Row],[BEE1]:[Column3]])-Table136715[[#This Row],[Discard]]</f>
        <v>370</v>
      </c>
      <c r="O22" s="105">
        <f>RANK(Table136715[[#This Row],[Total2]],Table136715[Total2])</f>
        <v>19</v>
      </c>
    </row>
    <row r="23" spans="1:15">
      <c r="A23" s="131" t="s">
        <v>422</v>
      </c>
      <c r="B23" s="86" t="s">
        <v>284</v>
      </c>
      <c r="C23" s="86">
        <v>0</v>
      </c>
      <c r="D23" s="86">
        <v>0</v>
      </c>
      <c r="E23" s="86">
        <v>0</v>
      </c>
      <c r="F23" s="86">
        <v>365</v>
      </c>
      <c r="G23" s="102"/>
      <c r="H23" s="86"/>
      <c r="I23" s="86"/>
      <c r="J23" s="108">
        <f>IF(COUNT(Table136715[[#This Row],[BEE1]:[Column4]])&gt;1,MIN(Table136715[[#This Row],[BEE1]:[Column2]]),0)</f>
        <v>0</v>
      </c>
      <c r="K23" s="104">
        <f>IF(SUM(Table136715[[#This Row],[BEE1]:[Discard]])&gt;0,SUM(Table136715[[#This Row],[BEE1]:[Column4]])-Table136715[[#This Row],[Discard]]*0.9999,"")</f>
        <v>365</v>
      </c>
      <c r="L23" s="86">
        <f>IF(Table136715[[#This Row],[Total]]&lt;&gt;"",RANK(Table136715[[#This Row],[Total]],Table136715[Total]),"")</f>
        <v>20</v>
      </c>
      <c r="M23" s="105" t="str">
        <f>IF(Table136715[[#This Row],[Name]]&lt;&gt;"",Table136715[[#This Row],[Name]],"")</f>
        <v>Andrew Manning</v>
      </c>
      <c r="N23" s="85">
        <f>SUM(Table136715[[#This Row],[BEE1]:[Column3]])-Table136715[[#This Row],[Discard]]</f>
        <v>365</v>
      </c>
      <c r="O23" s="105">
        <f>RANK(Table136715[[#This Row],[Total2]],Table136715[Total2])</f>
        <v>20</v>
      </c>
    </row>
    <row r="24" spans="1:15">
      <c r="A24" s="131" t="s">
        <v>423</v>
      </c>
      <c r="B24" s="86" t="s">
        <v>284</v>
      </c>
      <c r="C24" s="86">
        <v>0</v>
      </c>
      <c r="D24" s="86">
        <v>0</v>
      </c>
      <c r="E24" s="86">
        <v>0</v>
      </c>
      <c r="F24" s="86">
        <v>360</v>
      </c>
      <c r="G24" s="86"/>
      <c r="H24" s="86"/>
      <c r="I24" s="86"/>
      <c r="J24" s="108">
        <f>IF(COUNT(Table136715[[#This Row],[BEE1]:[Column4]])&gt;1,MIN(Table136715[[#This Row],[BEE1]:[Column2]]),0)</f>
        <v>0</v>
      </c>
      <c r="K24" s="104">
        <f>IF(SUM(Table136715[[#This Row],[BEE1]:[Discard]])&gt;0,SUM(Table136715[[#This Row],[BEE1]:[Column4]])-Table136715[[#This Row],[Discard]]*0.9999,"")</f>
        <v>360</v>
      </c>
      <c r="L24" s="86">
        <f>IF(Table136715[[#This Row],[Total]]&lt;&gt;"",RANK(Table136715[[#This Row],[Total]],Table136715[Total]),"")</f>
        <v>21</v>
      </c>
      <c r="M24" s="105" t="str">
        <f>IF(Table136715[[#This Row],[Name]]&lt;&gt;"",Table136715[[#This Row],[Name]],"")</f>
        <v>Lukas Hauska</v>
      </c>
      <c r="N24" s="85">
        <f>SUM(Table136715[[#This Row],[BEE1]:[Column3]])-Table136715[[#This Row],[Discard]]</f>
        <v>360</v>
      </c>
      <c r="O24" s="105">
        <f>RANK(Table136715[[#This Row],[Total2]],Table136715[Total2])</f>
        <v>21</v>
      </c>
    </row>
    <row r="25" spans="1:15">
      <c r="A25" s="132" t="s">
        <v>372</v>
      </c>
      <c r="B25" s="86" t="s">
        <v>407</v>
      </c>
      <c r="C25" s="86">
        <v>0</v>
      </c>
      <c r="D25" s="86">
        <v>0</v>
      </c>
      <c r="E25" s="86">
        <v>358</v>
      </c>
      <c r="F25" s="86">
        <v>0</v>
      </c>
      <c r="G25" s="102"/>
      <c r="H25" s="86"/>
      <c r="I25" s="86"/>
      <c r="J25" s="108">
        <f>IF(COUNT(Table136715[[#This Row],[BEE1]:[Column4]])&gt;1,MIN(Table136715[[#This Row],[BEE1]:[Column2]]),0)</f>
        <v>0</v>
      </c>
      <c r="K25" s="104">
        <f>IF(SUM(Table136715[[#This Row],[BEE1]:[Discard]])&gt;0,SUM(Table136715[[#This Row],[BEE1]:[Column4]])-Table136715[[#This Row],[Discard]]*0.9999,"")</f>
        <v>358</v>
      </c>
      <c r="L25" s="86">
        <f>IF(Table136715[[#This Row],[Total]]&lt;&gt;"",RANK(Table136715[[#This Row],[Total]],Table136715[Total]),"")</f>
        <v>22</v>
      </c>
      <c r="M25" s="105" t="str">
        <f>IF(Table136715[[#This Row],[Name]]&lt;&gt;"",Table136715[[#This Row],[Name]],"")</f>
        <v>Sam O Laoire</v>
      </c>
      <c r="N25" s="85">
        <f>SUM(Table136715[[#This Row],[BEE1]:[Column3]])-Table136715[[#This Row],[Discard]]</f>
        <v>358</v>
      </c>
      <c r="O25" s="105">
        <f>RANK(Table136715[[#This Row],[Total2]],Table136715[Total2])</f>
        <v>22</v>
      </c>
    </row>
    <row r="26" spans="1:15">
      <c r="A26" s="131" t="s">
        <v>373</v>
      </c>
      <c r="B26" s="86" t="s">
        <v>407</v>
      </c>
      <c r="C26" s="86">
        <v>0</v>
      </c>
      <c r="D26" s="86">
        <v>0</v>
      </c>
      <c r="E26" s="86">
        <v>358</v>
      </c>
      <c r="F26" s="86">
        <v>0</v>
      </c>
      <c r="G26" s="86"/>
      <c r="H26" s="86"/>
      <c r="I26" s="86"/>
      <c r="J26" s="108">
        <f>IF(COUNT(Table136715[[#This Row],[BEE1]:[Column4]])&gt;1,MIN(Table136715[[#This Row],[BEE1]:[Column2]]),0)</f>
        <v>0</v>
      </c>
      <c r="K26" s="104">
        <f>IF(SUM(Table136715[[#This Row],[BEE1]:[Discard]])&gt;0,SUM(Table136715[[#This Row],[BEE1]:[Column4]])-Table136715[[#This Row],[Discard]]*0.9999,"")</f>
        <v>358</v>
      </c>
      <c r="L26" s="86">
        <f>IF(Table136715[[#This Row],[Total]]&lt;&gt;"",RANK(Table136715[[#This Row],[Total]],Table136715[Total]),"")</f>
        <v>22</v>
      </c>
      <c r="M26" s="105" t="str">
        <f>IF(Table136715[[#This Row],[Name]]&lt;&gt;"",Table136715[[#This Row],[Name]],"")</f>
        <v>Liam Ceilleachar</v>
      </c>
      <c r="N26" s="85">
        <f>SUM(Table136715[[#This Row],[BEE1]:[Column3]])-Table136715[[#This Row],[Discard]]</f>
        <v>358</v>
      </c>
      <c r="O26" s="105">
        <f>RANK(Table136715[[#This Row],[Total2]],Table136715[Total2])</f>
        <v>22</v>
      </c>
    </row>
    <row r="27" spans="1:15">
      <c r="A27" s="131" t="s">
        <v>374</v>
      </c>
      <c r="B27" s="86" t="s">
        <v>407</v>
      </c>
      <c r="C27" s="86">
        <v>0</v>
      </c>
      <c r="D27" s="86">
        <v>0</v>
      </c>
      <c r="E27" s="86">
        <v>358</v>
      </c>
      <c r="F27" s="86">
        <v>0</v>
      </c>
      <c r="G27" s="86"/>
      <c r="H27" s="86"/>
      <c r="I27" s="86"/>
      <c r="J27" s="108">
        <f>IF(COUNT(Table136715[[#This Row],[BEE1]:[Column4]])&gt;1,MIN(Table136715[[#This Row],[BEE1]:[Column2]]),0)</f>
        <v>0</v>
      </c>
      <c r="K27" s="104">
        <f>IF(SUM(Table136715[[#This Row],[BEE1]:[Discard]])&gt;0,SUM(Table136715[[#This Row],[BEE1]:[Column4]])-Table136715[[#This Row],[Discard]]*0.9999,"")</f>
        <v>358</v>
      </c>
      <c r="L27" s="86">
        <f>IF(Table136715[[#This Row],[Total]]&lt;&gt;"",RANK(Table136715[[#This Row],[Total]],Table136715[Total]),"")</f>
        <v>22</v>
      </c>
      <c r="M27" s="105" t="str">
        <f>IF(Table136715[[#This Row],[Name]]&lt;&gt;"",Table136715[[#This Row],[Name]],"")</f>
        <v>Seosamh O Quinn</v>
      </c>
      <c r="N27" s="85">
        <f>SUM(Table136715[[#This Row],[BEE1]:[Column3]])-Table136715[[#This Row],[Discard]]</f>
        <v>358</v>
      </c>
      <c r="O27" s="105">
        <f>RANK(Table136715[[#This Row],[Total2]],Table136715[Total2])</f>
        <v>22</v>
      </c>
    </row>
    <row r="28" spans="1:15">
      <c r="A28" s="131" t="s">
        <v>375</v>
      </c>
      <c r="B28" s="86"/>
      <c r="C28" s="86">
        <v>0</v>
      </c>
      <c r="D28" s="86">
        <v>0</v>
      </c>
      <c r="E28" s="86">
        <v>358</v>
      </c>
      <c r="F28" s="86">
        <v>0</v>
      </c>
      <c r="G28" s="86"/>
      <c r="H28" s="86"/>
      <c r="I28" s="86"/>
      <c r="J28" s="108">
        <f>IF(COUNT(Table136715[[#This Row],[BEE1]:[Column4]])&gt;1,MIN(Table136715[[#This Row],[BEE1]:[Column2]]),0)</f>
        <v>0</v>
      </c>
      <c r="K28" s="104">
        <f>IF(SUM(Table136715[[#This Row],[BEE1]:[Discard]])&gt;0,SUM(Table136715[[#This Row],[BEE1]:[Column4]])-Table136715[[#This Row],[Discard]]*0.9999,"")</f>
        <v>358</v>
      </c>
      <c r="L28" s="86">
        <f>IF(Table136715[[#This Row],[Total]]&lt;&gt;"",RANK(Table136715[[#This Row],[Total]],Table136715[Total]),"")</f>
        <v>22</v>
      </c>
      <c r="M28" s="105" t="str">
        <f>IF(Table136715[[#This Row],[Name]]&lt;&gt;"",Table136715[[#This Row],[Name]],"")</f>
        <v>Max Hyland</v>
      </c>
      <c r="N28" s="85">
        <f>SUM(Table136715[[#This Row],[BEE1]:[Column3]])-Table136715[[#This Row],[Discard]]</f>
        <v>358</v>
      </c>
      <c r="O28" s="105">
        <f>RANK(Table136715[[#This Row],[Total2]],Table136715[Total2])</f>
        <v>22</v>
      </c>
    </row>
    <row r="29" spans="1:15">
      <c r="A29" s="131" t="s">
        <v>424</v>
      </c>
      <c r="B29" s="86" t="s">
        <v>284</v>
      </c>
      <c r="C29" s="86">
        <v>0</v>
      </c>
      <c r="D29" s="86">
        <v>0</v>
      </c>
      <c r="E29" s="86">
        <v>0</v>
      </c>
      <c r="F29" s="86">
        <v>350</v>
      </c>
      <c r="G29" s="86"/>
      <c r="H29" s="86"/>
      <c r="I29" s="86"/>
      <c r="J29" s="108">
        <f>IF(COUNT(Table136715[[#This Row],[BEE1]:[Column4]])&gt;1,MIN(Table136715[[#This Row],[BEE1]:[Column2]]),0)</f>
        <v>0</v>
      </c>
      <c r="K29" s="104">
        <f>IF(SUM(Table136715[[#This Row],[BEE1]:[Discard]])&gt;0,SUM(Table136715[[#This Row],[BEE1]:[Column4]])-Table136715[[#This Row],[Discard]]*0.9999,"")</f>
        <v>350</v>
      </c>
      <c r="L29" s="86">
        <f>IF(Table136715[[#This Row],[Total]]&lt;&gt;"",RANK(Table136715[[#This Row],[Total]],Table136715[Total]),"")</f>
        <v>26</v>
      </c>
      <c r="M29" s="105" t="str">
        <f>IF(Table136715[[#This Row],[Name]]&lt;&gt;"",Table136715[[#This Row],[Name]],"")</f>
        <v>Peter Farrell</v>
      </c>
      <c r="N29" s="85">
        <f>SUM(Table136715[[#This Row],[BEE1]:[Column3]])-Table136715[[#This Row],[Discard]]</f>
        <v>350</v>
      </c>
      <c r="O29" s="105">
        <f>RANK(Table136715[[#This Row],[Total2]],Table136715[Total2])</f>
        <v>26</v>
      </c>
    </row>
    <row r="30" spans="1:15">
      <c r="A30" s="131" t="s">
        <v>425</v>
      </c>
      <c r="B30" s="86" t="s">
        <v>284</v>
      </c>
      <c r="C30" s="86">
        <v>0</v>
      </c>
      <c r="D30" s="86">
        <v>0</v>
      </c>
      <c r="E30" s="86">
        <v>0</v>
      </c>
      <c r="F30" s="86">
        <v>350</v>
      </c>
      <c r="G30" s="102"/>
      <c r="H30" s="86"/>
      <c r="I30" s="86"/>
      <c r="J30" s="108">
        <f>IF(COUNT(Table136715[[#This Row],[BEE1]:[Column4]])&gt;1,MIN(Table136715[[#This Row],[BEE1]:[Column2]]),0)</f>
        <v>0</v>
      </c>
      <c r="K30" s="104">
        <f>IF(SUM(Table136715[[#This Row],[BEE1]:[Discard]])&gt;0,SUM(Table136715[[#This Row],[BEE1]:[Column4]])-Table136715[[#This Row],[Discard]]*0.9999,"")</f>
        <v>350</v>
      </c>
      <c r="L30" s="86">
        <f>IF(Table136715[[#This Row],[Total]]&lt;&gt;"",RANK(Table136715[[#This Row],[Total]],Table136715[Total]),"")</f>
        <v>26</v>
      </c>
      <c r="M30" s="105" t="str">
        <f>IF(Table136715[[#This Row],[Name]]&lt;&gt;"",Table136715[[#This Row],[Name]],"")</f>
        <v>Ruadhán Jackson</v>
      </c>
      <c r="N30" s="85">
        <f>SUM(Table136715[[#This Row],[BEE1]:[Column3]])-Table136715[[#This Row],[Discard]]</f>
        <v>350</v>
      </c>
      <c r="O30" s="105">
        <f>RANK(Table136715[[#This Row],[Total2]],Table136715[Total2])</f>
        <v>26</v>
      </c>
    </row>
    <row r="31" spans="1:15">
      <c r="A31" s="131" t="s">
        <v>403</v>
      </c>
      <c r="B31" s="86" t="s">
        <v>407</v>
      </c>
      <c r="C31" s="86">
        <v>0</v>
      </c>
      <c r="D31" s="86">
        <v>0</v>
      </c>
      <c r="E31" s="86">
        <v>345</v>
      </c>
      <c r="F31" s="86">
        <v>0</v>
      </c>
      <c r="G31" s="86"/>
      <c r="H31" s="86"/>
      <c r="I31" s="86"/>
      <c r="J31" s="108">
        <f>IF(COUNT(Table136715[[#This Row],[BEE1]:[Column4]])&gt;1,MIN(Table136715[[#This Row],[BEE1]:[Column2]]),0)</f>
        <v>0</v>
      </c>
      <c r="K31" s="104">
        <f>IF(SUM(Table136715[[#This Row],[BEE1]:[Discard]])&gt;0,SUM(Table136715[[#This Row],[BEE1]:[Column4]])-Table136715[[#This Row],[Discard]]*0.9999,"")</f>
        <v>345</v>
      </c>
      <c r="L31" s="86">
        <f>IF(Table136715[[#This Row],[Total]]&lt;&gt;"",RANK(Table136715[[#This Row],[Total]],Table136715[Total]),"")</f>
        <v>28</v>
      </c>
      <c r="M31" s="105" t="str">
        <f>IF(Table136715[[#This Row],[Name]]&lt;&gt;"",Table136715[[#This Row],[Name]],"")</f>
        <v>Pádraig</v>
      </c>
      <c r="N31" s="85">
        <f>SUM(Table136715[[#This Row],[BEE1]:[Column3]])-Table136715[[#This Row],[Discard]]</f>
        <v>345</v>
      </c>
      <c r="O31" s="105">
        <f>RANK(Table136715[[#This Row],[Total2]],Table136715[Total2])</f>
        <v>28</v>
      </c>
    </row>
    <row r="32" spans="1:15">
      <c r="A32" s="131"/>
      <c r="B32" s="86"/>
      <c r="C32" s="86"/>
      <c r="D32" s="86"/>
      <c r="E32" s="86"/>
      <c r="F32" s="86"/>
      <c r="G32" s="116"/>
      <c r="H32" s="86"/>
      <c r="I32" s="86"/>
      <c r="J32" s="108">
        <f>IF(COUNT(Table136715[[#This Row],[BEE1]:[Column4]])&gt;1,MIN(Table136715[[#This Row],[BEE1]:[Column2]]),0)</f>
        <v>0</v>
      </c>
      <c r="K32" s="104" t="str">
        <f>IF(SUM(Table136715[[#This Row],[BEE1]:[Discard]])&gt;0,SUM(Table136715[[#This Row],[BEE1]:[Column4]])-Table136715[[#This Row],[Discard]]*0.9999,"")</f>
        <v/>
      </c>
      <c r="L32" s="86" t="str">
        <f>IF(Table136715[[#This Row],[Total]]&lt;&gt;"",RANK(Table136715[[#This Row],[Total]],Table136715[Total]),"")</f>
        <v/>
      </c>
      <c r="M32" s="105" t="str">
        <f>IF(Table136715[[#This Row],[Name]]&lt;&gt;"",Table136715[[#This Row],[Name]],"")</f>
        <v/>
      </c>
      <c r="N32" s="85">
        <f>SUM(Table136715[[#This Row],[BEE1]:[Column3]])-Table136715[[#This Row],[Discard]]</f>
        <v>0</v>
      </c>
      <c r="O32" s="105">
        <f>RANK(Table136715[[#This Row],[Total2]],Table136715[Total2])</f>
        <v>29</v>
      </c>
    </row>
    <row r="33" spans="1:15">
      <c r="A33" s="131"/>
      <c r="B33" s="86"/>
      <c r="C33" s="86"/>
      <c r="D33" s="86"/>
      <c r="E33" s="86"/>
      <c r="F33" s="86"/>
      <c r="G33" s="116"/>
      <c r="H33" s="86"/>
      <c r="I33" s="86"/>
      <c r="J33" s="108">
        <f>IF(COUNT(Table136715[[#This Row],[BEE1]:[Column4]])&gt;1,MIN(Table136715[[#This Row],[BEE1]:[Column2]]),0)</f>
        <v>0</v>
      </c>
      <c r="K33" s="104" t="str">
        <f>IF(SUM(Table136715[[#This Row],[BEE1]:[Discard]])&gt;0,SUM(Table136715[[#This Row],[BEE1]:[Column4]])-Table136715[[#This Row],[Discard]]*0.9999,"")</f>
        <v/>
      </c>
      <c r="L33" s="86" t="str">
        <f>IF(Table136715[[#This Row],[Total]]&lt;&gt;"",RANK(Table136715[[#This Row],[Total]],Table136715[Total]),"")</f>
        <v/>
      </c>
      <c r="M33" s="105" t="str">
        <f>IF(Table136715[[#This Row],[Name]]&lt;&gt;"",Table136715[[#This Row],[Name]],"")</f>
        <v/>
      </c>
      <c r="N33" s="85">
        <f>SUM(Table136715[[#This Row],[BEE1]:[Column3]])-Table136715[[#This Row],[Discard]]</f>
        <v>0</v>
      </c>
      <c r="O33" s="105">
        <f>RANK(Table136715[[#This Row],[Total2]],Table136715[Total2])</f>
        <v>29</v>
      </c>
    </row>
    <row r="34" spans="1:15">
      <c r="A34" s="131"/>
      <c r="B34" s="86"/>
      <c r="C34" s="86"/>
      <c r="D34" s="86"/>
      <c r="E34" s="86"/>
      <c r="F34" s="86"/>
      <c r="G34" s="102"/>
      <c r="H34" s="86"/>
      <c r="I34" s="86"/>
      <c r="J34" s="108">
        <f>IF(COUNT(Table136715[[#This Row],[BEE1]:[Column4]])&gt;1,MIN(Table136715[[#This Row],[BEE1]:[Column2]]),0)</f>
        <v>0</v>
      </c>
      <c r="K34" s="104" t="str">
        <f>IF(SUM(Table136715[[#This Row],[BEE1]:[Discard]])&gt;0,SUM(Table136715[[#This Row],[BEE1]:[Column4]])-Table136715[[#This Row],[Discard]]*0.9999,"")</f>
        <v/>
      </c>
      <c r="L34" s="86" t="str">
        <f>IF(Table136715[[#This Row],[Total]]&lt;&gt;"",RANK(Table136715[[#This Row],[Total]],Table136715[Total]),"")</f>
        <v/>
      </c>
      <c r="M34" s="105" t="str">
        <f>IF(Table136715[[#This Row],[Name]]&lt;&gt;"",Table136715[[#This Row],[Name]],"")</f>
        <v/>
      </c>
      <c r="N34" s="85">
        <f>SUM(Table136715[[#This Row],[BEE1]:[Column3]])-Table136715[[#This Row],[Discard]]</f>
        <v>0</v>
      </c>
      <c r="O34" s="105">
        <f>RANK(Table136715[[#This Row],[Total2]],Table136715[Total2])</f>
        <v>29</v>
      </c>
    </row>
    <row r="35" spans="1:15">
      <c r="A35" s="131"/>
      <c r="B35" s="86"/>
      <c r="C35" s="86"/>
      <c r="D35" s="86"/>
      <c r="E35" s="86"/>
      <c r="F35" s="86"/>
      <c r="G35" s="86"/>
      <c r="H35" s="86"/>
      <c r="I35" s="86"/>
      <c r="J35" s="108">
        <f>IF(COUNT(Table136715[[#This Row],[BEE1]:[Column4]])&gt;1,MIN(Table136715[[#This Row],[BEE1]:[Column2]]),0)</f>
        <v>0</v>
      </c>
      <c r="K35" s="104" t="str">
        <f>IF(SUM(Table136715[[#This Row],[BEE1]:[Discard]])&gt;0,SUM(Table136715[[#This Row],[BEE1]:[Column4]])-Table136715[[#This Row],[Discard]]*0.9999,"")</f>
        <v/>
      </c>
      <c r="L35" s="86" t="str">
        <f>IF(Table136715[[#This Row],[Total]]&lt;&gt;"",RANK(Table136715[[#This Row],[Total]],Table136715[Total]),"")</f>
        <v/>
      </c>
      <c r="M35" s="105" t="str">
        <f>IF(Table136715[[#This Row],[Name]]&lt;&gt;"",Table136715[[#This Row],[Name]],"")</f>
        <v/>
      </c>
      <c r="N35" s="85">
        <f>SUM(Table136715[[#This Row],[BEE1]:[Column3]])-Table136715[[#This Row],[Discard]]</f>
        <v>0</v>
      </c>
      <c r="O35" s="105">
        <f>RANK(Table136715[[#This Row],[Total2]],Table136715[Total2])</f>
        <v>29</v>
      </c>
    </row>
    <row r="36" spans="1:15">
      <c r="A36" s="131"/>
      <c r="B36" s="86"/>
      <c r="C36" s="86"/>
      <c r="D36" s="86"/>
      <c r="E36" s="86"/>
      <c r="F36" s="86"/>
      <c r="G36" s="102"/>
      <c r="H36" s="86"/>
      <c r="I36" s="86"/>
      <c r="J36" s="108">
        <f>IF(COUNT(Table136715[[#This Row],[BEE1]:[Column4]])&gt;1,MIN(Table136715[[#This Row],[BEE1]:[Column2]]),0)</f>
        <v>0</v>
      </c>
      <c r="K36" s="104" t="str">
        <f>IF(SUM(Table136715[[#This Row],[BEE1]:[Discard]])&gt;0,SUM(Table136715[[#This Row],[BEE1]:[Column4]])-Table136715[[#This Row],[Discard]]*0.9999,"")</f>
        <v/>
      </c>
      <c r="L36" s="86" t="str">
        <f>IF(Table136715[[#This Row],[Total]]&lt;&gt;"",RANK(Table136715[[#This Row],[Total]],Table136715[Total]),"")</f>
        <v/>
      </c>
      <c r="M36" s="105" t="str">
        <f>IF(Table136715[[#This Row],[Name]]&lt;&gt;"",Table136715[[#This Row],[Name]],"")</f>
        <v/>
      </c>
      <c r="N36" s="85">
        <f>SUM(Table136715[[#This Row],[BEE1]:[Column3]])-Table136715[[#This Row],[Discard]]</f>
        <v>0</v>
      </c>
      <c r="O36" s="105">
        <f>RANK(Table136715[[#This Row],[Total2]],Table136715[Total2])</f>
        <v>29</v>
      </c>
    </row>
    <row r="37" spans="1:15">
      <c r="A37" s="131"/>
      <c r="B37" s="86"/>
      <c r="C37" s="86"/>
      <c r="D37" s="86"/>
      <c r="E37" s="86"/>
      <c r="F37" s="86"/>
      <c r="G37" s="102"/>
      <c r="H37" s="86"/>
      <c r="I37" s="86"/>
      <c r="J37" s="108">
        <f>IF(COUNT(Table136715[[#This Row],[BEE1]:[Column4]])&gt;1,MIN(Table136715[[#This Row],[BEE1]:[Column2]]),0)</f>
        <v>0</v>
      </c>
      <c r="K37" s="104" t="str">
        <f>IF(SUM(Table136715[[#This Row],[BEE1]:[Discard]])&gt;0,SUM(Table136715[[#This Row],[BEE1]:[Column4]])-Table136715[[#This Row],[Discard]]*0.9999,"")</f>
        <v/>
      </c>
      <c r="L37" s="86" t="str">
        <f>IF(Table136715[[#This Row],[Total]]&lt;&gt;"",RANK(Table136715[[#This Row],[Total]],Table136715[Total]),"")</f>
        <v/>
      </c>
      <c r="M37" s="105" t="str">
        <f>IF(Table136715[[#This Row],[Name]]&lt;&gt;"",Table136715[[#This Row],[Name]],"")</f>
        <v/>
      </c>
      <c r="N37" s="85">
        <f>SUM(Table136715[[#This Row],[BEE1]:[Column3]])-Table136715[[#This Row],[Discard]]</f>
        <v>0</v>
      </c>
      <c r="O37" s="105">
        <f>RANK(Table136715[[#This Row],[Total2]],Table136715[Total2])</f>
        <v>29</v>
      </c>
    </row>
    <row r="38" spans="1:15">
      <c r="A38" s="131"/>
      <c r="B38" s="86"/>
      <c r="C38" s="86"/>
      <c r="D38" s="86"/>
      <c r="E38" s="86"/>
      <c r="F38" s="86"/>
      <c r="G38" s="86"/>
      <c r="H38" s="86"/>
      <c r="I38" s="86"/>
      <c r="J38" s="108">
        <f>IF(COUNT(Table136715[[#This Row],[BEE1]:[Column4]])&gt;1,MIN(Table136715[[#This Row],[BEE1]:[Column2]]),0)</f>
        <v>0</v>
      </c>
      <c r="K38" s="104" t="str">
        <f>IF(SUM(Table136715[[#This Row],[BEE1]:[Discard]])&gt;0,SUM(Table136715[[#This Row],[BEE1]:[Column4]])-Table136715[[#This Row],[Discard]]*0.9999,"")</f>
        <v/>
      </c>
      <c r="L38" s="86" t="str">
        <f>IF(Table136715[[#This Row],[Total]]&lt;&gt;"",RANK(Table136715[[#This Row],[Total]],Table136715[Total]),"")</f>
        <v/>
      </c>
      <c r="M38" s="105" t="str">
        <f>IF(Table136715[[#This Row],[Name]]&lt;&gt;"",Table136715[[#This Row],[Name]],"")</f>
        <v/>
      </c>
      <c r="N38" s="85">
        <f>SUM(Table136715[[#This Row],[BEE1]:[Column3]])-Table136715[[#This Row],[Discard]]</f>
        <v>0</v>
      </c>
      <c r="O38" s="105">
        <f>RANK(Table136715[[#This Row],[Total2]],Table136715[Total2])</f>
        <v>29</v>
      </c>
    </row>
    <row r="39" spans="1:15">
      <c r="A39" s="131"/>
      <c r="B39" s="86"/>
      <c r="C39" s="86"/>
      <c r="D39" s="86"/>
      <c r="E39" s="86"/>
      <c r="F39" s="86"/>
      <c r="G39" s="86"/>
      <c r="H39" s="86"/>
      <c r="I39" s="86"/>
      <c r="J39" s="108">
        <f>IF(COUNT(Table136715[[#This Row],[BEE1]:[Column4]])&gt;1,MIN(Table136715[[#This Row],[BEE1]:[Column2]]),0)</f>
        <v>0</v>
      </c>
      <c r="K39" s="104" t="str">
        <f>IF(SUM(Table136715[[#This Row],[BEE1]:[Discard]])&gt;0,SUM(Table136715[[#This Row],[BEE1]:[Column4]])-Table136715[[#This Row],[Discard]]*0.9999,"")</f>
        <v/>
      </c>
      <c r="L39" s="86" t="str">
        <f>IF(Table136715[[#This Row],[Total]]&lt;&gt;"",RANK(Table136715[[#This Row],[Total]],Table136715[Total]),"")</f>
        <v/>
      </c>
      <c r="M39" s="105" t="str">
        <f>IF(Table136715[[#This Row],[Name]]&lt;&gt;"",Table136715[[#This Row],[Name]],"")</f>
        <v/>
      </c>
      <c r="N39" s="85">
        <f>SUM(Table136715[[#This Row],[BEE1]:[Column3]])-Table136715[[#This Row],[Discard]]</f>
        <v>0</v>
      </c>
      <c r="O39" s="105">
        <f>RANK(Table136715[[#This Row],[Total2]],Table136715[Total2])</f>
        <v>29</v>
      </c>
    </row>
    <row r="40" spans="1:15">
      <c r="A40" s="131"/>
      <c r="B40" s="86"/>
      <c r="C40" s="86"/>
      <c r="D40" s="86"/>
      <c r="E40" s="86"/>
      <c r="F40" s="86"/>
      <c r="G40" s="86"/>
      <c r="H40" s="86"/>
      <c r="I40" s="86"/>
      <c r="J40" s="108">
        <f>IF(COUNT(Table136715[[#This Row],[BEE1]:[Column4]])&gt;1,MIN(Table136715[[#This Row],[BEE1]:[Column2]]),0)</f>
        <v>0</v>
      </c>
      <c r="K40" s="104" t="str">
        <f>IF(SUM(Table136715[[#This Row],[BEE1]:[Discard]])&gt;0,SUM(Table136715[[#This Row],[BEE1]:[Column4]])-Table136715[[#This Row],[Discard]]*0.9999,"")</f>
        <v/>
      </c>
      <c r="L40" s="86" t="str">
        <f>IF(Table136715[[#This Row],[Total]]&lt;&gt;"",RANK(Table136715[[#This Row],[Total]],Table136715[Total]),"")</f>
        <v/>
      </c>
      <c r="M40" s="105" t="str">
        <f>IF(Table136715[[#This Row],[Name]]&lt;&gt;"",Table136715[[#This Row],[Name]],"")</f>
        <v/>
      </c>
      <c r="N40" s="85">
        <f>SUM(Table136715[[#This Row],[BEE1]:[Column3]])-Table136715[[#This Row],[Discard]]</f>
        <v>0</v>
      </c>
      <c r="O40" s="105">
        <f>RANK(Table136715[[#This Row],[Total2]],Table136715[Total2])</f>
        <v>29</v>
      </c>
    </row>
    <row r="41" spans="1:15">
      <c r="A41" s="131"/>
      <c r="B41" s="86"/>
      <c r="C41" s="86"/>
      <c r="D41" s="86"/>
      <c r="E41" s="86"/>
      <c r="F41" s="86"/>
      <c r="G41" s="86"/>
      <c r="H41" s="86"/>
      <c r="I41" s="86"/>
      <c r="J41" s="108">
        <f>IF(COUNT(Table136715[[#This Row],[BEE1]:[Column4]])&gt;1,MIN(Table136715[[#This Row],[BEE1]:[Column2]]),0)</f>
        <v>0</v>
      </c>
      <c r="K41" s="104" t="str">
        <f>IF(SUM(Table136715[[#This Row],[BEE1]:[Discard]])&gt;0,SUM(Table136715[[#This Row],[BEE1]:[Column4]])-Table136715[[#This Row],[Discard]]*0.9999,"")</f>
        <v/>
      </c>
      <c r="L41" s="86" t="str">
        <f>IF(Table136715[[#This Row],[Total]]&lt;&gt;"",RANK(Table136715[[#This Row],[Total]],Table136715[Total]),"")</f>
        <v/>
      </c>
      <c r="M41" s="105" t="str">
        <f>IF(Table136715[[#This Row],[Name]]&lt;&gt;"",Table136715[[#This Row],[Name]],"")</f>
        <v/>
      </c>
      <c r="N41" s="85">
        <f>SUM(Table136715[[#This Row],[BEE1]:[Column3]])-Table136715[[#This Row],[Discard]]</f>
        <v>0</v>
      </c>
      <c r="O41" s="105">
        <f>RANK(Table136715[[#This Row],[Total2]],Table136715[Total2])</f>
        <v>29</v>
      </c>
    </row>
    <row r="42" spans="1:15">
      <c r="A42" s="131"/>
      <c r="B42" s="86"/>
      <c r="C42" s="86"/>
      <c r="D42" s="86"/>
      <c r="E42" s="86"/>
      <c r="F42" s="86"/>
      <c r="G42" s="86"/>
      <c r="H42" s="86"/>
      <c r="I42" s="86"/>
      <c r="J42" s="108">
        <f>IF(COUNT(Table136715[[#This Row],[BEE1]:[Column4]])&gt;1,MIN(Table136715[[#This Row],[BEE1]:[Column2]]),0)</f>
        <v>0</v>
      </c>
      <c r="K42" s="104" t="str">
        <f>IF(SUM(Table136715[[#This Row],[BEE1]:[Discard]])&gt;0,SUM(Table136715[[#This Row],[BEE1]:[Column4]])-Table136715[[#This Row],[Discard]]*0.9999,"")</f>
        <v/>
      </c>
      <c r="L42" s="86" t="str">
        <f>IF(Table136715[[#This Row],[Total]]&lt;&gt;"",RANK(Table136715[[#This Row],[Total]],Table136715[Total]),"")</f>
        <v/>
      </c>
      <c r="M42" s="105" t="str">
        <f>IF(Table136715[[#This Row],[Name]]&lt;&gt;"",Table136715[[#This Row],[Name]],"")</f>
        <v/>
      </c>
      <c r="N42" s="85">
        <f>SUM(Table136715[[#This Row],[BEE1]:[Column3]])-Table136715[[#This Row],[Discard]]</f>
        <v>0</v>
      </c>
      <c r="O42" s="105">
        <f>RANK(Table136715[[#This Row],[Total2]],Table136715[Total2])</f>
        <v>29</v>
      </c>
    </row>
    <row r="43" spans="1:15">
      <c r="A43" s="131"/>
      <c r="B43" s="86"/>
      <c r="C43" s="86"/>
      <c r="D43" s="86"/>
      <c r="E43" s="86"/>
      <c r="F43" s="86"/>
      <c r="G43" s="86"/>
      <c r="H43" s="86"/>
      <c r="I43" s="86"/>
      <c r="J43" s="108">
        <f>IF(COUNT(Table136715[[#This Row],[BEE1]:[Column4]])&gt;1,MIN(Table136715[[#This Row],[BEE1]:[Column2]]),0)</f>
        <v>0</v>
      </c>
      <c r="K43" s="104" t="str">
        <f>IF(SUM(Table136715[[#This Row],[BEE1]:[Discard]])&gt;0,SUM(Table136715[[#This Row],[BEE1]:[Column4]])-Table136715[[#This Row],[Discard]]*0.9999,"")</f>
        <v/>
      </c>
      <c r="L43" s="86" t="str">
        <f>IF(Table136715[[#This Row],[Total]]&lt;&gt;"",RANK(Table136715[[#This Row],[Total]],Table136715[Total]),"")</f>
        <v/>
      </c>
      <c r="M43" s="105" t="str">
        <f>IF(Table136715[[#This Row],[Name]]&lt;&gt;"",Table136715[[#This Row],[Name]],"")</f>
        <v/>
      </c>
      <c r="N43" s="85">
        <f>SUM(Table136715[[#This Row],[BEE1]:[Column3]])-Table136715[[#This Row],[Discard]]</f>
        <v>0</v>
      </c>
      <c r="O43" s="105">
        <f>RANK(Table136715[[#This Row],[Total2]],Table136715[Total2])</f>
        <v>29</v>
      </c>
    </row>
    <row r="44" spans="1:15">
      <c r="A44" s="131"/>
      <c r="B44" s="86"/>
      <c r="C44" s="86"/>
      <c r="D44" s="86"/>
      <c r="E44" s="86"/>
      <c r="F44" s="86"/>
      <c r="G44" s="86"/>
      <c r="H44" s="86"/>
      <c r="I44" s="86"/>
      <c r="J44" s="108">
        <f>IF(COUNT(Table136715[[#This Row],[BEE1]:[Column4]])&gt;1,MIN(Table136715[[#This Row],[BEE1]:[Column2]]),0)</f>
        <v>0</v>
      </c>
      <c r="K44" s="104" t="str">
        <f>IF(SUM(Table136715[[#This Row],[BEE1]:[Discard]])&gt;0,SUM(Table136715[[#This Row],[BEE1]:[Column4]])-Table136715[[#This Row],[Discard]]*0.9999,"")</f>
        <v/>
      </c>
      <c r="L44" s="86" t="str">
        <f>IF(Table136715[[#This Row],[Total]]&lt;&gt;"",RANK(Table136715[[#This Row],[Total]],Table136715[Total]),"")</f>
        <v/>
      </c>
      <c r="M44" s="105" t="str">
        <f>IF(Table136715[[#This Row],[Name]]&lt;&gt;"",Table136715[[#This Row],[Name]],"")</f>
        <v/>
      </c>
      <c r="N44" s="85">
        <f>SUM(Table136715[[#This Row],[BEE1]:[Column3]])-Table136715[[#This Row],[Discard]]</f>
        <v>0</v>
      </c>
      <c r="O44" s="105">
        <f>RANK(Table136715[[#This Row],[Total2]],Table136715[Total2])</f>
        <v>29</v>
      </c>
    </row>
    <row r="45" spans="1:15">
      <c r="A45" s="131"/>
      <c r="B45" s="86"/>
      <c r="C45" s="86"/>
      <c r="D45" s="86"/>
      <c r="E45" s="86"/>
      <c r="F45" s="86"/>
      <c r="G45" s="86"/>
      <c r="H45" s="86"/>
      <c r="I45" s="86"/>
      <c r="J45" s="108">
        <f>IF(COUNT(Table136715[[#This Row],[BEE1]:[Column4]])&gt;1,MIN(Table136715[[#This Row],[BEE1]:[Column2]]),0)</f>
        <v>0</v>
      </c>
      <c r="K45" s="104" t="str">
        <f>IF(SUM(Table136715[[#This Row],[BEE1]:[Discard]])&gt;0,SUM(Table136715[[#This Row],[BEE1]:[Column4]])-Table136715[[#This Row],[Discard]]*0.9999,"")</f>
        <v/>
      </c>
      <c r="L45" s="86" t="str">
        <f>IF(Table136715[[#This Row],[Total]]&lt;&gt;"",RANK(Table136715[[#This Row],[Total]],Table136715[Total]),"")</f>
        <v/>
      </c>
      <c r="M45" s="105" t="str">
        <f>IF(Table136715[[#This Row],[Name]]&lt;&gt;"",Table136715[[#This Row],[Name]],"")</f>
        <v/>
      </c>
      <c r="N45" s="85">
        <f>SUM(Table136715[[#This Row],[BEE1]:[Column3]])-Table136715[[#This Row],[Discard]]</f>
        <v>0</v>
      </c>
      <c r="O45" s="105">
        <f>RANK(Table136715[[#This Row],[Total2]],Table136715[Total2])</f>
        <v>29</v>
      </c>
    </row>
    <row r="46" spans="1:15">
      <c r="A46" s="131"/>
      <c r="B46" s="86"/>
      <c r="C46" s="86"/>
      <c r="D46" s="86"/>
      <c r="E46" s="86"/>
      <c r="F46" s="86"/>
      <c r="G46" s="102"/>
      <c r="H46" s="86"/>
      <c r="I46" s="86"/>
      <c r="J46" s="108">
        <f>IF(COUNT(Table136715[[#This Row],[BEE1]:[Column4]])&gt;1,MIN(Table136715[[#This Row],[BEE1]:[Column2]]),0)</f>
        <v>0</v>
      </c>
      <c r="K46" s="104" t="str">
        <f>IF(SUM(Table136715[[#This Row],[BEE1]:[Discard]])&gt;0,SUM(Table136715[[#This Row],[BEE1]:[Column4]])-Table136715[[#This Row],[Discard]]*0.9999,"")</f>
        <v/>
      </c>
      <c r="L46" s="86" t="str">
        <f>IF(Table136715[[#This Row],[Total]]&lt;&gt;"",RANK(Table136715[[#This Row],[Total]],Table136715[Total]),"")</f>
        <v/>
      </c>
      <c r="M46" s="105" t="str">
        <f>IF(Table136715[[#This Row],[Name]]&lt;&gt;"",Table136715[[#This Row],[Name]],"")</f>
        <v/>
      </c>
      <c r="N46" s="85">
        <f>SUM(Table136715[[#This Row],[BEE1]:[Column3]])-Table136715[[#This Row],[Discard]]</f>
        <v>0</v>
      </c>
      <c r="O46" s="105">
        <f>RANK(Table136715[[#This Row],[Total2]],Table136715[Total2])</f>
        <v>29</v>
      </c>
    </row>
    <row r="47" spans="1:15">
      <c r="A47" s="131"/>
      <c r="B47" s="86"/>
      <c r="C47" s="86"/>
      <c r="D47" s="86"/>
      <c r="E47" s="86"/>
      <c r="F47" s="86"/>
      <c r="G47" s="115"/>
      <c r="H47" s="86"/>
      <c r="I47" s="86"/>
      <c r="J47" s="108">
        <f>IF(COUNT(Table136715[[#This Row],[BEE1]:[Column4]])&gt;1,MIN(Table136715[[#This Row],[BEE1]:[Column2]]),0)</f>
        <v>0</v>
      </c>
      <c r="K47" s="104" t="str">
        <f>IF(SUM(Table136715[[#This Row],[BEE1]:[Discard]])&gt;0,SUM(Table136715[[#This Row],[BEE1]:[Column4]])-Table136715[[#This Row],[Discard]]*0.9999,"")</f>
        <v/>
      </c>
      <c r="L47" s="86" t="str">
        <f>IF(Table136715[[#This Row],[Total]]&lt;&gt;"",RANK(Table136715[[#This Row],[Total]],Table136715[Total]),"")</f>
        <v/>
      </c>
      <c r="M47" s="105" t="str">
        <f>IF(Table136715[[#This Row],[Name]]&lt;&gt;"",Table136715[[#This Row],[Name]],"")</f>
        <v/>
      </c>
      <c r="N47" s="85">
        <f>SUM(Table136715[[#This Row],[BEE1]:[Column3]])-Table136715[[#This Row],[Discard]]</f>
        <v>0</v>
      </c>
      <c r="O47" s="105">
        <f>RANK(Table136715[[#This Row],[Total2]],Table136715[Total2])</f>
        <v>29</v>
      </c>
    </row>
    <row r="48" spans="1:15">
      <c r="A48" s="131"/>
      <c r="B48" s="86"/>
      <c r="C48" s="86"/>
      <c r="D48" s="86"/>
      <c r="E48" s="86"/>
      <c r="F48" s="86"/>
      <c r="G48" s="86"/>
      <c r="H48" s="86"/>
      <c r="I48" s="86"/>
      <c r="J48" s="108">
        <f>IF(COUNT(Table136715[[#This Row],[BEE1]:[Column4]])&gt;1,MIN(Table136715[[#This Row],[BEE1]:[Column2]]),0)</f>
        <v>0</v>
      </c>
      <c r="K48" s="104" t="str">
        <f>IF(SUM(Table136715[[#This Row],[BEE1]:[Discard]])&gt;0,SUM(Table136715[[#This Row],[BEE1]:[Column4]])-Table136715[[#This Row],[Discard]]*0.9999,"")</f>
        <v/>
      </c>
      <c r="L48" s="86" t="str">
        <f>IF(Table136715[[#This Row],[Total]]&lt;&gt;"",RANK(Table136715[[#This Row],[Total]],Table136715[Total]),"")</f>
        <v/>
      </c>
      <c r="M48" s="105" t="str">
        <f>IF(Table136715[[#This Row],[Name]]&lt;&gt;"",Table136715[[#This Row],[Name]],"")</f>
        <v/>
      </c>
      <c r="N48" s="85">
        <f>SUM(Table136715[[#This Row],[BEE1]:[Column3]])-Table136715[[#This Row],[Discard]]</f>
        <v>0</v>
      </c>
      <c r="O48" s="105">
        <f>RANK(Table136715[[#This Row],[Total2]],Table136715[Total2])</f>
        <v>29</v>
      </c>
    </row>
    <row r="49" spans="1:15">
      <c r="A49" s="131"/>
      <c r="B49" s="86"/>
      <c r="C49" s="86"/>
      <c r="D49" s="86"/>
      <c r="E49" s="86"/>
      <c r="F49" s="86"/>
      <c r="G49" s="102"/>
      <c r="H49" s="86"/>
      <c r="I49" s="86"/>
      <c r="J49" s="108">
        <f>IF(COUNT(Table136715[[#This Row],[BEE1]:[Column4]])&gt;1,MIN(Table136715[[#This Row],[BEE1]:[Column2]]),0)</f>
        <v>0</v>
      </c>
      <c r="K49" s="104" t="str">
        <f>IF(SUM(Table136715[[#This Row],[BEE1]:[Discard]])&gt;0,SUM(Table136715[[#This Row],[BEE1]:[Column4]])-Table136715[[#This Row],[Discard]]*0.9999,"")</f>
        <v/>
      </c>
      <c r="L49" s="86" t="str">
        <f>IF(Table136715[[#This Row],[Total]]&lt;&gt;"",RANK(Table136715[[#This Row],[Total]],Table136715[Total]),"")</f>
        <v/>
      </c>
      <c r="M49" s="105" t="str">
        <f>IF(Table136715[[#This Row],[Name]]&lt;&gt;"",Table136715[[#This Row],[Name]],"")</f>
        <v/>
      </c>
      <c r="N49" s="85">
        <f>SUM(Table136715[[#This Row],[BEE1]:[Column3]])-Table136715[[#This Row],[Discard]]</f>
        <v>0</v>
      </c>
      <c r="O49" s="105">
        <f>RANK(Table136715[[#This Row],[Total2]],Table136715[Total2])</f>
        <v>29</v>
      </c>
    </row>
    <row r="50" spans="1:15">
      <c r="A50" s="131"/>
      <c r="B50" s="86"/>
      <c r="C50" s="86"/>
      <c r="D50" s="86"/>
      <c r="E50" s="86"/>
      <c r="F50" s="86"/>
      <c r="G50" s="102"/>
      <c r="H50" s="86"/>
      <c r="I50" s="86"/>
      <c r="J50" s="108">
        <f>IF(COUNT(Table136715[[#This Row],[BEE1]:[Column4]])&gt;1,MIN(Table136715[[#This Row],[BEE1]:[Column2]]),0)</f>
        <v>0</v>
      </c>
      <c r="K50" s="104" t="str">
        <f>IF(SUM(Table136715[[#This Row],[BEE1]:[Discard]])&gt;0,SUM(Table136715[[#This Row],[BEE1]:[Column4]])-Table136715[[#This Row],[Discard]]*0.9999,"")</f>
        <v/>
      </c>
      <c r="L50" s="86" t="str">
        <f>IF(Table136715[[#This Row],[Total]]&lt;&gt;"",RANK(Table136715[[#This Row],[Total]],Table136715[Total]),"")</f>
        <v/>
      </c>
      <c r="M50" s="105" t="str">
        <f>IF(Table136715[[#This Row],[Name]]&lt;&gt;"",Table136715[[#This Row],[Name]],"")</f>
        <v/>
      </c>
      <c r="N50" s="85">
        <f>SUM(Table136715[[#This Row],[BEE1]:[Column3]])-Table136715[[#This Row],[Discard]]</f>
        <v>0</v>
      </c>
      <c r="O50" s="105">
        <f>RANK(Table136715[[#This Row],[Total2]],Table136715[Total2])</f>
        <v>29</v>
      </c>
    </row>
    <row r="51" spans="1:15">
      <c r="A51" s="131"/>
      <c r="B51" s="86"/>
      <c r="C51" s="86"/>
      <c r="D51" s="86"/>
      <c r="E51" s="86"/>
      <c r="F51" s="86"/>
      <c r="G51" s="102"/>
      <c r="H51" s="86"/>
      <c r="I51" s="86"/>
      <c r="J51" s="108">
        <f>IF(COUNT(Table136715[[#This Row],[BEE1]:[Column4]])&gt;1,MIN(Table136715[[#This Row],[BEE1]:[Column2]]),0)</f>
        <v>0</v>
      </c>
      <c r="K51" s="104" t="str">
        <f>IF(SUM(Table136715[[#This Row],[BEE1]:[Discard]])&gt;0,SUM(Table136715[[#This Row],[BEE1]:[Column4]])-Table136715[[#This Row],[Discard]]*0.9999,"")</f>
        <v/>
      </c>
      <c r="L51" s="86" t="str">
        <f>IF(Table136715[[#This Row],[Total]]&lt;&gt;"",RANK(Table136715[[#This Row],[Total]],Table136715[Total]),"")</f>
        <v/>
      </c>
      <c r="M51" s="105" t="str">
        <f>IF(Table136715[[#This Row],[Name]]&lt;&gt;"",Table136715[[#This Row],[Name]],"")</f>
        <v/>
      </c>
      <c r="N51" s="85">
        <f>SUM(Table136715[[#This Row],[BEE1]:[Column3]])-Table136715[[#This Row],[Discard]]</f>
        <v>0</v>
      </c>
      <c r="O51" s="105">
        <f>RANK(Table136715[[#This Row],[Total2]],Table136715[Total2])</f>
        <v>29</v>
      </c>
    </row>
    <row r="52" spans="1:15">
      <c r="A52" s="133"/>
      <c r="B52" s="86"/>
      <c r="C52" s="86"/>
      <c r="D52" s="86"/>
      <c r="E52" s="102"/>
      <c r="F52" s="102"/>
      <c r="G52" s="102"/>
      <c r="H52" s="102"/>
      <c r="I52" s="102"/>
      <c r="J52" s="108">
        <f>IF(COUNT(Table136715[[#This Row],[BEE1]:[Column4]])&gt;1,MIN(Table136715[[#This Row],[BEE1]:[Column2]]),0)</f>
        <v>0</v>
      </c>
      <c r="K52" s="104" t="str">
        <f>IF(SUM(Table136715[[#This Row],[BEE1]:[Discard]])&gt;0,SUM(Table136715[[#This Row],[BEE1]:[Column4]])-Table136715[[#This Row],[Discard]]*0.9999,"")</f>
        <v/>
      </c>
      <c r="L52" s="102" t="str">
        <f>IF(Table136715[[#This Row],[Total]]&lt;&gt;"",RANK(Table136715[[#This Row],[Total]],Table136715[Total]),"")</f>
        <v/>
      </c>
      <c r="M52" s="105" t="str">
        <f>IF(Table136715[[#This Row],[Name]]&lt;&gt;"",Table136715[[#This Row],[Name]],"")</f>
        <v/>
      </c>
      <c r="N52" s="85">
        <f>SUM(Table136715[[#This Row],[BEE1]:[Column3]])-Table136715[[#This Row],[Discard]]</f>
        <v>0</v>
      </c>
      <c r="O52" s="105">
        <f>RANK(Table136715[[#This Row],[Total2]],Table136715[Total2])</f>
        <v>29</v>
      </c>
    </row>
    <row r="53" spans="1:15">
      <c r="A53" s="131"/>
      <c r="B53" s="86"/>
      <c r="C53" s="86"/>
      <c r="D53" s="86"/>
      <c r="E53" s="86"/>
      <c r="F53" s="86"/>
      <c r="G53" s="86"/>
      <c r="H53" s="86"/>
      <c r="I53" s="86"/>
      <c r="J53" s="108">
        <f>IF(COUNT(Table136715[[#This Row],[BEE1]:[Column4]])&gt;1,MIN(Table136715[[#This Row],[BEE1]:[Column2]]),0)</f>
        <v>0</v>
      </c>
      <c r="K53" s="104" t="str">
        <f>IF(SUM(Table136715[[#This Row],[BEE1]:[Discard]])&gt;0,SUM(Table136715[[#This Row],[BEE1]:[Column4]])-Table136715[[#This Row],[Discard]]*0.9999,"")</f>
        <v/>
      </c>
      <c r="L53" s="86" t="str">
        <f>IF(Table136715[[#This Row],[Total]]&lt;&gt;"",RANK(Table136715[[#This Row],[Total]],Table136715[Total]),"")</f>
        <v/>
      </c>
      <c r="M53" s="105" t="str">
        <f>IF(Table136715[[#This Row],[Name]]&lt;&gt;"",Table136715[[#This Row],[Name]],"")</f>
        <v/>
      </c>
      <c r="N53" s="85">
        <f>SUM(Table136715[[#This Row],[BEE1]:[Column3]])-Table136715[[#This Row],[Discard]]</f>
        <v>0</v>
      </c>
      <c r="O53" s="105">
        <f>RANK(Table136715[[#This Row],[Total2]],Table136715[Total2])</f>
        <v>29</v>
      </c>
    </row>
    <row r="54" spans="1:15">
      <c r="A54" s="131"/>
      <c r="B54" s="86"/>
      <c r="C54" s="86"/>
      <c r="D54" s="86"/>
      <c r="E54" s="86"/>
      <c r="F54" s="86"/>
      <c r="G54" s="86"/>
      <c r="H54" s="86"/>
      <c r="I54" s="86"/>
      <c r="J54" s="108">
        <f>IF(COUNT(Table136715[[#This Row],[BEE1]:[Column4]])&gt;1,MIN(Table136715[[#This Row],[BEE1]:[Column2]]),0)</f>
        <v>0</v>
      </c>
      <c r="K54" s="104" t="str">
        <f>IF(SUM(Table136715[[#This Row],[BEE1]:[Discard]])&gt;0,SUM(Table136715[[#This Row],[BEE1]:[Column4]])-Table136715[[#This Row],[Discard]]*0.9999,"")</f>
        <v/>
      </c>
      <c r="L54" s="86" t="str">
        <f>IF(Table136715[[#This Row],[Total]]&lt;&gt;"",RANK(Table136715[[#This Row],[Total]],Table136715[Total]),"")</f>
        <v/>
      </c>
      <c r="M54" s="105" t="str">
        <f>IF(Table136715[[#This Row],[Name]]&lt;&gt;"",Table136715[[#This Row],[Name]],"")</f>
        <v/>
      </c>
      <c r="N54" s="85">
        <f>SUM(Table136715[[#This Row],[BEE1]:[Column3]])-Table136715[[#This Row],[Discard]]</f>
        <v>0</v>
      </c>
      <c r="O54" s="105">
        <f>RANK(Table136715[[#This Row],[Total2]],Table136715[Total2])</f>
        <v>29</v>
      </c>
    </row>
    <row r="55" spans="1:15">
      <c r="A55" s="131"/>
      <c r="B55" s="86"/>
      <c r="C55" s="86"/>
      <c r="D55" s="86"/>
      <c r="E55" s="86"/>
      <c r="F55" s="86"/>
      <c r="G55" s="86"/>
      <c r="H55" s="86"/>
      <c r="I55" s="86"/>
      <c r="J55" s="108">
        <f>IF(COUNT(Table136715[[#This Row],[BEE1]:[Column4]])&gt;1,MIN(Table136715[[#This Row],[BEE1]:[Column2]]),0)</f>
        <v>0</v>
      </c>
      <c r="K55" s="104" t="str">
        <f>IF(SUM(Table136715[[#This Row],[BEE1]:[Discard]])&gt;0,SUM(Table136715[[#This Row],[BEE1]:[Column4]])-Table136715[[#This Row],[Discard]]*0.9999,"")</f>
        <v/>
      </c>
      <c r="L55" s="86" t="str">
        <f>IF(Table136715[[#This Row],[Total]]&lt;&gt;"",RANK(Table136715[[#This Row],[Total]],Table136715[Total]),"")</f>
        <v/>
      </c>
      <c r="M55" s="105" t="str">
        <f>IF(Table136715[[#This Row],[Name]]&lt;&gt;"",Table136715[[#This Row],[Name]],"")</f>
        <v/>
      </c>
      <c r="N55" s="85">
        <f>SUM(Table136715[[#This Row],[BEE1]:[Column3]])-Table136715[[#This Row],[Discard]]</f>
        <v>0</v>
      </c>
      <c r="O55" s="105">
        <f>RANK(Table136715[[#This Row],[Total2]],Table136715[Total2])</f>
        <v>29</v>
      </c>
    </row>
    <row r="56" spans="1:15">
      <c r="A56" s="131"/>
      <c r="B56" s="86"/>
      <c r="C56" s="86"/>
      <c r="D56" s="86"/>
      <c r="E56" s="86"/>
      <c r="F56" s="86"/>
      <c r="G56" s="86"/>
      <c r="H56" s="86"/>
      <c r="I56" s="86"/>
      <c r="J56" s="108">
        <f>IF(COUNT(Table136715[[#This Row],[BEE1]:[Column4]])&gt;1,MIN(Table136715[[#This Row],[BEE1]:[Column2]]),0)</f>
        <v>0</v>
      </c>
      <c r="K56" s="104" t="str">
        <f>IF(SUM(Table136715[[#This Row],[BEE1]:[Discard]])&gt;0,SUM(Table136715[[#This Row],[BEE1]:[Column4]])-Table136715[[#This Row],[Discard]]*0.9999,"")</f>
        <v/>
      </c>
      <c r="L56" s="86" t="str">
        <f>IF(Table136715[[#This Row],[Total]]&lt;&gt;"",RANK(Table136715[[#This Row],[Total]],Table136715[Total]),"")</f>
        <v/>
      </c>
      <c r="M56" s="105" t="str">
        <f>IF(Table136715[[#This Row],[Name]]&lt;&gt;"",Table136715[[#This Row],[Name]],"")</f>
        <v/>
      </c>
      <c r="N56" s="85">
        <f>SUM(Table136715[[#This Row],[BEE1]:[Column3]])-Table136715[[#This Row],[Discard]]</f>
        <v>0</v>
      </c>
      <c r="O56" s="105">
        <f>RANK(Table136715[[#This Row],[Total2]],Table136715[Total2])</f>
        <v>29</v>
      </c>
    </row>
    <row r="57" spans="1:15">
      <c r="A57" s="131"/>
      <c r="B57" s="86"/>
      <c r="C57" s="86"/>
      <c r="D57" s="86"/>
      <c r="E57" s="86"/>
      <c r="F57" s="86"/>
      <c r="G57" s="86"/>
      <c r="H57" s="86"/>
      <c r="I57" s="86"/>
      <c r="J57" s="108">
        <f>IF(COUNT(Table136715[[#This Row],[BEE1]:[Column4]])&gt;1,MIN(Table136715[[#This Row],[BEE1]:[Column2]]),0)</f>
        <v>0</v>
      </c>
      <c r="K57" s="104" t="str">
        <f>IF(SUM(Table136715[[#This Row],[BEE1]:[Discard]])&gt;0,SUM(Table136715[[#This Row],[BEE1]:[Column4]])-Table136715[[#This Row],[Discard]]*0.9999,"")</f>
        <v/>
      </c>
      <c r="L57" s="86" t="str">
        <f>IF(Table136715[[#This Row],[Total]]&lt;&gt;"",RANK(Table136715[[#This Row],[Total]],Table136715[Total]),"")</f>
        <v/>
      </c>
      <c r="M57" s="105" t="str">
        <f>IF(Table136715[[#This Row],[Name]]&lt;&gt;"",Table136715[[#This Row],[Name]],"")</f>
        <v/>
      </c>
      <c r="N57" s="85">
        <f>SUM(Table136715[[#This Row],[BEE1]:[Column3]])-Table136715[[#This Row],[Discard]]</f>
        <v>0</v>
      </c>
      <c r="O57" s="105">
        <f>RANK(Table136715[[#This Row],[Total2]],Table136715[Total2])</f>
        <v>29</v>
      </c>
    </row>
    <row r="58" spans="1:15">
      <c r="A58" s="131"/>
      <c r="B58" s="86"/>
      <c r="C58" s="86"/>
      <c r="D58" s="86"/>
      <c r="E58" s="86"/>
      <c r="F58" s="86"/>
      <c r="G58" s="86"/>
      <c r="H58" s="86"/>
      <c r="I58" s="86"/>
      <c r="J58" s="108">
        <f>IF(COUNT(Table136715[[#This Row],[BEE1]:[Column4]])&gt;1,MIN(Table136715[[#This Row],[BEE1]:[Column2]]),0)</f>
        <v>0</v>
      </c>
      <c r="K58" s="104" t="str">
        <f>IF(SUM(Table136715[[#This Row],[BEE1]:[Discard]])&gt;0,SUM(Table136715[[#This Row],[BEE1]:[Column4]])-Table136715[[#This Row],[Discard]]*0.9999,"")</f>
        <v/>
      </c>
      <c r="L58" s="86" t="str">
        <f>IF(Table136715[[#This Row],[Total]]&lt;&gt;"",RANK(Table136715[[#This Row],[Total]],Table136715[Total]),"")</f>
        <v/>
      </c>
      <c r="M58" s="105" t="str">
        <f>IF(Table136715[[#This Row],[Name]]&lt;&gt;"",Table136715[[#This Row],[Name]],"")</f>
        <v/>
      </c>
      <c r="N58" s="85">
        <f>SUM(Table136715[[#This Row],[BEE1]:[Column3]])-Table136715[[#This Row],[Discard]]</f>
        <v>0</v>
      </c>
      <c r="O58" s="105">
        <f>RANK(Table136715[[#This Row],[Total2]],Table136715[Total2])</f>
        <v>29</v>
      </c>
    </row>
    <row r="59" spans="1:15">
      <c r="A59" s="131"/>
      <c r="B59" s="86"/>
      <c r="C59" s="86"/>
      <c r="D59" s="86"/>
      <c r="E59" s="86"/>
      <c r="F59" s="86"/>
      <c r="G59" s="86"/>
      <c r="H59" s="86"/>
      <c r="I59" s="86"/>
      <c r="J59" s="108">
        <f>IF(COUNT(Table136715[[#This Row],[BEE1]:[Column4]])&gt;1,MIN(Table136715[[#This Row],[BEE1]:[Column2]]),0)</f>
        <v>0</v>
      </c>
      <c r="K59" s="104" t="str">
        <f>IF(SUM(Table136715[[#This Row],[BEE1]:[Discard]])&gt;0,SUM(Table136715[[#This Row],[BEE1]:[Column4]])-Table136715[[#This Row],[Discard]]*0.9999,"")</f>
        <v/>
      </c>
      <c r="L59" s="86" t="str">
        <f>IF(Table136715[[#This Row],[Total]]&lt;&gt;"",RANK(Table136715[[#This Row],[Total]],Table136715[Total]),"")</f>
        <v/>
      </c>
      <c r="M59" s="105" t="str">
        <f>IF(Table136715[[#This Row],[Name]]&lt;&gt;"",Table136715[[#This Row],[Name]],"")</f>
        <v/>
      </c>
      <c r="N59" s="85">
        <f>SUM(Table136715[[#This Row],[BEE1]:[Column3]])-Table136715[[#This Row],[Discard]]</f>
        <v>0</v>
      </c>
      <c r="O59" s="105">
        <f>RANK(Table136715[[#This Row],[Total2]],Table136715[Total2])</f>
        <v>29</v>
      </c>
    </row>
    <row r="60" spans="1:15">
      <c r="A60" s="131"/>
      <c r="B60" s="86"/>
      <c r="C60" s="86"/>
      <c r="D60" s="86"/>
      <c r="E60" s="86"/>
      <c r="F60" s="86"/>
      <c r="G60" s="86"/>
      <c r="H60" s="86"/>
      <c r="I60" s="86"/>
      <c r="J60" s="108">
        <f>IF(COUNT(Table136715[[#This Row],[BEE1]:[Column4]])&gt;1,MIN(Table136715[[#This Row],[BEE1]:[Column2]]),0)</f>
        <v>0</v>
      </c>
      <c r="K60" s="104" t="str">
        <f>IF(SUM(Table136715[[#This Row],[BEE1]:[Discard]])&gt;0,SUM(Table136715[[#This Row],[BEE1]:[Column4]])-Table136715[[#This Row],[Discard]]*0.9999,"")</f>
        <v/>
      </c>
      <c r="L60" s="86" t="str">
        <f>IF(Table136715[[#This Row],[Total]]&lt;&gt;"",RANK(Table136715[[#This Row],[Total]],Table136715[Total]),"")</f>
        <v/>
      </c>
      <c r="M60" s="105" t="str">
        <f>IF(Table136715[[#This Row],[Name]]&lt;&gt;"",Table136715[[#This Row],[Name]],"")</f>
        <v/>
      </c>
      <c r="N60" s="85">
        <f>SUM(Table136715[[#This Row],[BEE1]:[Column3]])-Table136715[[#This Row],[Discard]]</f>
        <v>0</v>
      </c>
      <c r="O60" s="105">
        <f>RANK(Table136715[[#This Row],[Total2]],Table136715[Total2])</f>
        <v>29</v>
      </c>
    </row>
    <row r="61" spans="1:15">
      <c r="A61" s="131"/>
      <c r="B61" s="86"/>
      <c r="C61" s="86"/>
      <c r="D61" s="86"/>
      <c r="E61" s="86"/>
      <c r="F61" s="86"/>
      <c r="G61" s="86"/>
      <c r="H61" s="86"/>
      <c r="I61" s="86"/>
      <c r="J61" s="108">
        <f>IF(COUNT(Table136715[[#This Row],[BEE1]:[Column4]])&gt;1,MIN(Table136715[[#This Row],[BEE1]:[Column2]]),0)</f>
        <v>0</v>
      </c>
      <c r="K61" s="104" t="str">
        <f>IF(SUM(Table136715[[#This Row],[BEE1]:[Discard]])&gt;0,SUM(Table136715[[#This Row],[BEE1]:[Column4]])-Table136715[[#This Row],[Discard]]*0.9999,"")</f>
        <v/>
      </c>
      <c r="L61" s="86" t="str">
        <f>IF(Table136715[[#This Row],[Total]]&lt;&gt;"",RANK(Table136715[[#This Row],[Total]],Table136715[Total]),"")</f>
        <v/>
      </c>
      <c r="M61" s="105" t="str">
        <f>IF(Table136715[[#This Row],[Name]]&lt;&gt;"",Table136715[[#This Row],[Name]],"")</f>
        <v/>
      </c>
      <c r="N61" s="85">
        <f>SUM(Table136715[[#This Row],[BEE1]:[Column3]])-Table136715[[#This Row],[Discard]]</f>
        <v>0</v>
      </c>
      <c r="O61" s="105">
        <f>RANK(Table136715[[#This Row],[Total2]],Table136715[Total2])</f>
        <v>29</v>
      </c>
    </row>
    <row r="62" spans="1:15">
      <c r="A62" s="131"/>
      <c r="B62" s="86"/>
      <c r="C62" s="86"/>
      <c r="D62" s="86"/>
      <c r="E62" s="86"/>
      <c r="F62" s="86"/>
      <c r="G62" s="86"/>
      <c r="H62" s="86"/>
      <c r="I62" s="86"/>
      <c r="J62" s="108">
        <f>IF(COUNT(Table136715[[#This Row],[BEE1]:[Column4]])&gt;1,MIN(Table136715[[#This Row],[BEE1]:[Column2]]),0)</f>
        <v>0</v>
      </c>
      <c r="K62" s="104" t="str">
        <f>IF(SUM(Table136715[[#This Row],[BEE1]:[Discard]])&gt;0,SUM(Table136715[[#This Row],[BEE1]:[Column4]])-Table136715[[#This Row],[Discard]]*0.9999,"")</f>
        <v/>
      </c>
      <c r="L62" s="86" t="str">
        <f>IF(Table136715[[#This Row],[Total]]&lt;&gt;"",RANK(Table136715[[#This Row],[Total]],Table136715[Total]),"")</f>
        <v/>
      </c>
      <c r="M62" s="105" t="str">
        <f>IF(Table136715[[#This Row],[Name]]&lt;&gt;"",Table136715[[#This Row],[Name]],"")</f>
        <v/>
      </c>
      <c r="N62" s="85">
        <f>SUM(Table136715[[#This Row],[BEE1]:[Column3]])-Table136715[[#This Row],[Discard]]</f>
        <v>0</v>
      </c>
      <c r="O62" s="105">
        <f>RANK(Table136715[[#This Row],[Total2]],Table136715[Total2])</f>
        <v>29</v>
      </c>
    </row>
    <row r="63" spans="1:15">
      <c r="A63" s="131"/>
      <c r="B63" s="86"/>
      <c r="C63" s="86"/>
      <c r="D63" s="86"/>
      <c r="E63" s="86"/>
      <c r="F63" s="86"/>
      <c r="G63" s="86"/>
      <c r="H63" s="86"/>
      <c r="I63" s="86"/>
      <c r="J63" s="108">
        <f>IF(COUNT(Table136715[[#This Row],[BEE1]:[Column4]])&gt;1,MIN(Table136715[[#This Row],[BEE1]:[Column2]]),0)</f>
        <v>0</v>
      </c>
      <c r="K63" s="104" t="str">
        <f>IF(SUM(Table136715[[#This Row],[BEE1]:[Discard]])&gt;0,SUM(Table136715[[#This Row],[BEE1]:[Column4]])-Table136715[[#This Row],[Discard]]*0.9999,"")</f>
        <v/>
      </c>
      <c r="L63" s="86" t="str">
        <f>IF(Table136715[[#This Row],[Total]]&lt;&gt;"",RANK(Table136715[[#This Row],[Total]],Table136715[Total]),"")</f>
        <v/>
      </c>
      <c r="M63" s="105" t="str">
        <f>IF(Table136715[[#This Row],[Name]]&lt;&gt;"",Table136715[[#This Row],[Name]],"")</f>
        <v/>
      </c>
      <c r="N63" s="85">
        <f>SUM(Table136715[[#This Row],[BEE1]:[Column3]])-Table136715[[#This Row],[Discard]]</f>
        <v>0</v>
      </c>
      <c r="O63" s="105">
        <f>RANK(Table136715[[#This Row],[Total2]],Table136715[Total2])</f>
        <v>29</v>
      </c>
    </row>
    <row r="64" spans="1:15">
      <c r="A64" s="131"/>
      <c r="B64" s="86"/>
      <c r="C64" s="86"/>
      <c r="D64" s="86"/>
      <c r="E64" s="86"/>
      <c r="F64" s="86"/>
      <c r="G64" s="86"/>
      <c r="H64" s="86"/>
      <c r="I64" s="86"/>
      <c r="J64" s="108">
        <f>IF(COUNT(Table136715[[#This Row],[BEE1]:[Column4]])&gt;1,MIN(Table136715[[#This Row],[BEE1]:[Column2]]),0)</f>
        <v>0</v>
      </c>
      <c r="K64" s="104" t="str">
        <f>IF(SUM(Table136715[[#This Row],[BEE1]:[Discard]])&gt;0,SUM(Table136715[[#This Row],[BEE1]:[Column4]])-Table136715[[#This Row],[Discard]]*0.9999,"")</f>
        <v/>
      </c>
      <c r="L64" s="86" t="str">
        <f>IF(Table136715[[#This Row],[Total]]&lt;&gt;"",RANK(Table136715[[#This Row],[Total]],Table136715[Total]),"")</f>
        <v/>
      </c>
      <c r="M64" s="105" t="str">
        <f>IF(Table136715[[#This Row],[Name]]&lt;&gt;"",Table136715[[#This Row],[Name]],"")</f>
        <v/>
      </c>
      <c r="N64" s="85">
        <f>SUM(Table136715[[#This Row],[BEE1]:[Column3]])-Table136715[[#This Row],[Discard]]</f>
        <v>0</v>
      </c>
      <c r="O64" s="105">
        <f>RANK(Table136715[[#This Row],[Total2]],Table136715[Total2])</f>
        <v>29</v>
      </c>
    </row>
    <row r="65" spans="1:15">
      <c r="A65" s="131"/>
      <c r="B65" s="86"/>
      <c r="C65" s="86"/>
      <c r="D65" s="86"/>
      <c r="E65" s="86"/>
      <c r="F65" s="86"/>
      <c r="G65" s="86"/>
      <c r="H65" s="86"/>
      <c r="I65" s="86"/>
      <c r="J65" s="108">
        <f>IF(COUNT(Table136715[[#This Row],[BEE1]:[Column4]])&gt;1,MIN(Table136715[[#This Row],[BEE1]:[Column2]]),0)</f>
        <v>0</v>
      </c>
      <c r="K65" s="104" t="str">
        <f>IF(SUM(Table136715[[#This Row],[BEE1]:[Discard]])&gt;0,SUM(Table136715[[#This Row],[BEE1]:[Column4]])-Table136715[[#This Row],[Discard]]*0.9999,"")</f>
        <v/>
      </c>
      <c r="L65" s="86" t="str">
        <f>IF(Table136715[[#This Row],[Total]]&lt;&gt;"",RANK(Table136715[[#This Row],[Total]],Table136715[Total]),"")</f>
        <v/>
      </c>
      <c r="M65" s="105" t="str">
        <f>IF(Table136715[[#This Row],[Name]]&lt;&gt;"",Table136715[[#This Row],[Name]],"")</f>
        <v/>
      </c>
      <c r="N65" s="85">
        <f>SUM(Table136715[[#This Row],[BEE1]:[Column3]])-Table136715[[#This Row],[Discard]]</f>
        <v>0</v>
      </c>
      <c r="O65" s="105">
        <f>RANK(Table136715[[#This Row],[Total2]],Table136715[Total2])</f>
        <v>29</v>
      </c>
    </row>
    <row r="66" spans="1:15">
      <c r="A66" s="131"/>
      <c r="B66" s="86"/>
      <c r="C66" s="86"/>
      <c r="D66" s="86"/>
      <c r="E66" s="86"/>
      <c r="F66" s="86"/>
      <c r="G66" s="86"/>
      <c r="H66" s="86"/>
      <c r="I66" s="86"/>
      <c r="J66" s="108">
        <f>IF(COUNT(Table136715[[#This Row],[BEE1]:[Column4]])&gt;1,MIN(Table136715[[#This Row],[BEE1]:[Column2]]),0)</f>
        <v>0</v>
      </c>
      <c r="K66" s="104" t="str">
        <f>IF(SUM(Table136715[[#This Row],[BEE1]:[Discard]])&gt;0,SUM(Table136715[[#This Row],[BEE1]:[Column4]])-Table136715[[#This Row],[Discard]]*0.9999,"")</f>
        <v/>
      </c>
      <c r="L66" s="86" t="str">
        <f>IF(Table136715[[#This Row],[Total]]&lt;&gt;"",RANK(Table136715[[#This Row],[Total]],Table136715[Total]),"")</f>
        <v/>
      </c>
      <c r="M66" s="105" t="str">
        <f>IF(Table136715[[#This Row],[Name]]&lt;&gt;"",Table136715[[#This Row],[Name]],"")</f>
        <v/>
      </c>
      <c r="N66" s="85">
        <f>SUM(Table136715[[#This Row],[BEE1]:[Column3]])-Table136715[[#This Row],[Discard]]</f>
        <v>0</v>
      </c>
      <c r="O66" s="105">
        <f>RANK(Table136715[[#This Row],[Total2]],Table136715[Total2])</f>
        <v>29</v>
      </c>
    </row>
    <row r="67" spans="1:15">
      <c r="A67" s="131"/>
      <c r="B67" s="86"/>
      <c r="C67" s="86"/>
      <c r="D67" s="86"/>
      <c r="E67" s="86"/>
      <c r="F67" s="86"/>
      <c r="G67" s="86"/>
      <c r="H67" s="86"/>
      <c r="I67" s="86"/>
      <c r="J67" s="108">
        <f>IF(COUNT(Table136715[[#This Row],[BEE1]:[Column4]])&gt;1,MIN(Table136715[[#This Row],[BEE1]:[Column2]]),0)</f>
        <v>0</v>
      </c>
      <c r="K67" s="104" t="str">
        <f>IF(SUM(Table136715[[#This Row],[BEE1]:[Discard]])&gt;0,SUM(Table136715[[#This Row],[BEE1]:[Column4]])-Table136715[[#This Row],[Discard]]*0.9999,"")</f>
        <v/>
      </c>
      <c r="L67" s="86" t="str">
        <f>IF(Table136715[[#This Row],[Total]]&lt;&gt;"",RANK(Table136715[[#This Row],[Total]],Table136715[Total]),"")</f>
        <v/>
      </c>
      <c r="M67" s="105" t="str">
        <f>IF(Table136715[[#This Row],[Name]]&lt;&gt;"",Table136715[[#This Row],[Name]],"")</f>
        <v/>
      </c>
      <c r="N67" s="85">
        <f>SUM(Table136715[[#This Row],[BEE1]:[Column3]])-Table136715[[#This Row],[Discard]]</f>
        <v>0</v>
      </c>
      <c r="O67" s="105">
        <f>RANK(Table136715[[#This Row],[Total2]],Table136715[Total2])</f>
        <v>29</v>
      </c>
    </row>
    <row r="68" spans="1:15">
      <c r="A68" s="131"/>
      <c r="B68" s="86"/>
      <c r="C68" s="86"/>
      <c r="D68" s="86"/>
      <c r="E68" s="86"/>
      <c r="F68" s="86"/>
      <c r="G68" s="86"/>
      <c r="H68" s="86"/>
      <c r="I68" s="86"/>
      <c r="J68" s="108">
        <f>IF(COUNT(Table136715[[#This Row],[BEE1]:[Column4]])&gt;1,MIN(Table136715[[#This Row],[BEE1]:[Column2]]),0)</f>
        <v>0</v>
      </c>
      <c r="K68" s="104" t="str">
        <f>IF(SUM(Table136715[[#This Row],[BEE1]:[Discard]])&gt;0,SUM(Table136715[[#This Row],[BEE1]:[Column4]])-Table136715[[#This Row],[Discard]]*0.9999,"")</f>
        <v/>
      </c>
      <c r="L68" s="86" t="str">
        <f>IF(Table136715[[#This Row],[Total]]&lt;&gt;"",RANK(Table136715[[#This Row],[Total]],Table136715[Total]),"")</f>
        <v/>
      </c>
      <c r="M68" s="105" t="str">
        <f>IF(Table136715[[#This Row],[Name]]&lt;&gt;"",Table136715[[#This Row],[Name]],"")</f>
        <v/>
      </c>
      <c r="N68" s="85">
        <f>SUM(Table136715[[#This Row],[BEE1]:[Column3]])-Table136715[[#This Row],[Discard]]</f>
        <v>0</v>
      </c>
      <c r="O68" s="105">
        <f>RANK(Table136715[[#This Row],[Total2]],Table136715[Total2])</f>
        <v>29</v>
      </c>
    </row>
    <row r="69" spans="1:15">
      <c r="A69" s="131"/>
      <c r="B69" s="86"/>
      <c r="C69" s="86"/>
      <c r="D69" s="86"/>
      <c r="E69" s="86"/>
      <c r="F69" s="86"/>
      <c r="G69" s="86"/>
      <c r="H69" s="86"/>
      <c r="I69" s="86"/>
      <c r="J69" s="108">
        <f>IF(COUNT(Table136715[[#This Row],[BEE1]:[Column4]])&gt;1,MIN(Table136715[[#This Row],[BEE1]:[Column2]]),0)</f>
        <v>0</v>
      </c>
      <c r="K69" s="104" t="str">
        <f>IF(SUM(Table136715[[#This Row],[BEE1]:[Discard]])&gt;0,SUM(Table136715[[#This Row],[BEE1]:[Column4]])-Table136715[[#This Row],[Discard]]*0.9999,"")</f>
        <v/>
      </c>
      <c r="L69" s="86" t="str">
        <f>IF(Table136715[[#This Row],[Total]]&lt;&gt;"",RANK(Table136715[[#This Row],[Total]],Table136715[Total]),"")</f>
        <v/>
      </c>
      <c r="M69" s="105" t="str">
        <f>IF(Table136715[[#This Row],[Name]]&lt;&gt;"",Table136715[[#This Row],[Name]],"")</f>
        <v/>
      </c>
      <c r="N69" s="85">
        <f>SUM(Table136715[[#This Row],[BEE1]:[Column3]])-Table136715[[#This Row],[Discard]]</f>
        <v>0</v>
      </c>
      <c r="O69" s="105">
        <f>RANK(Table136715[[#This Row],[Total2]],Table136715[Total2])</f>
        <v>29</v>
      </c>
    </row>
    <row r="70" spans="1:15">
      <c r="A70" s="131"/>
      <c r="B70" s="86"/>
      <c r="C70" s="86"/>
      <c r="D70" s="86"/>
      <c r="E70" s="86"/>
      <c r="F70" s="86"/>
      <c r="G70" s="86"/>
      <c r="H70" s="86"/>
      <c r="I70" s="86"/>
      <c r="J70" s="108">
        <f>IF(COUNT(Table136715[[#This Row],[BEE1]:[Column4]])&gt;1,MIN(Table136715[[#This Row],[BEE1]:[Column2]]),0)</f>
        <v>0</v>
      </c>
      <c r="K70" s="104" t="str">
        <f>IF(SUM(Table136715[[#This Row],[BEE1]:[Discard]])&gt;0,SUM(Table136715[[#This Row],[BEE1]:[Column4]])-Table136715[[#This Row],[Discard]]*0.9999,"")</f>
        <v/>
      </c>
      <c r="L70" s="86" t="str">
        <f>IF(Table136715[[#This Row],[Total]]&lt;&gt;"",RANK(Table136715[[#This Row],[Total]],Table136715[Total]),"")</f>
        <v/>
      </c>
      <c r="M70" s="105" t="str">
        <f>IF(Table136715[[#This Row],[Name]]&lt;&gt;"",Table136715[[#This Row],[Name]],"")</f>
        <v/>
      </c>
      <c r="N70" s="85">
        <f>SUM(Table136715[[#This Row],[BEE1]:[Column3]])-Table136715[[#This Row],[Discard]]</f>
        <v>0</v>
      </c>
      <c r="O70" s="105">
        <f>RANK(Table136715[[#This Row],[Total2]],Table136715[Total2])</f>
        <v>29</v>
      </c>
    </row>
    <row r="71" spans="1:15">
      <c r="A71" s="131"/>
      <c r="B71" s="86"/>
      <c r="C71" s="86"/>
      <c r="D71" s="86"/>
      <c r="E71" s="86"/>
      <c r="F71" s="86"/>
      <c r="G71" s="86"/>
      <c r="H71" s="86"/>
      <c r="I71" s="86"/>
      <c r="J71" s="108">
        <f>IF(COUNT(Table136715[[#This Row],[BEE1]:[Column4]])&gt;1,MIN(Table136715[[#This Row],[BEE1]:[Column2]]),0)</f>
        <v>0</v>
      </c>
      <c r="K71" s="104" t="str">
        <f>IF(SUM(Table136715[[#This Row],[BEE1]:[Discard]])&gt;0,SUM(Table136715[[#This Row],[BEE1]:[Column4]])-Table136715[[#This Row],[Discard]]*0.9999,"")</f>
        <v/>
      </c>
      <c r="L71" s="86" t="str">
        <f>IF(Table136715[[#This Row],[Total]]&lt;&gt;"",RANK(Table136715[[#This Row],[Total]],Table136715[Total]),"")</f>
        <v/>
      </c>
      <c r="M71" s="105" t="str">
        <f>IF(Table136715[[#This Row],[Name]]&lt;&gt;"",Table136715[[#This Row],[Name]],"")</f>
        <v/>
      </c>
      <c r="N71" s="85">
        <f>SUM(Table136715[[#This Row],[BEE1]:[Column3]])-Table136715[[#This Row],[Discard]]</f>
        <v>0</v>
      </c>
      <c r="O71" s="105">
        <f>RANK(Table136715[[#This Row],[Total2]],Table136715[Total2])</f>
        <v>29</v>
      </c>
    </row>
    <row r="72" spans="1:15">
      <c r="A72" s="131"/>
      <c r="B72" s="86"/>
      <c r="C72" s="86"/>
      <c r="D72" s="86"/>
      <c r="E72" s="86"/>
      <c r="F72" s="86"/>
      <c r="G72" s="86"/>
      <c r="H72" s="86"/>
      <c r="I72" s="86"/>
      <c r="J72" s="108">
        <f>IF(COUNT(Table136715[[#This Row],[BEE1]:[Column4]])&gt;1,MIN(Table136715[[#This Row],[BEE1]:[Column2]]),0)</f>
        <v>0</v>
      </c>
      <c r="K72" s="104" t="str">
        <f>IF(SUM(Table136715[[#This Row],[BEE1]:[Discard]])&gt;0,SUM(Table136715[[#This Row],[BEE1]:[Column4]])-Table136715[[#This Row],[Discard]]*0.9999,"")</f>
        <v/>
      </c>
      <c r="L72" s="86" t="str">
        <f>IF(Table136715[[#This Row],[Total]]&lt;&gt;"",RANK(Table136715[[#This Row],[Total]],Table136715[Total]),"")</f>
        <v/>
      </c>
      <c r="M72" s="105" t="str">
        <f>IF(Table136715[[#This Row],[Name]]&lt;&gt;"",Table136715[[#This Row],[Name]],"")</f>
        <v/>
      </c>
      <c r="N72" s="85">
        <f>SUM(Table136715[[#This Row],[BEE1]:[Column3]])-Table136715[[#This Row],[Discard]]</f>
        <v>0</v>
      </c>
      <c r="O72" s="105">
        <f>RANK(Table136715[[#This Row],[Total2]],Table136715[Total2])</f>
        <v>29</v>
      </c>
    </row>
    <row r="73" spans="1:15">
      <c r="A73" s="131"/>
      <c r="B73" s="86"/>
      <c r="C73" s="86"/>
      <c r="D73" s="86"/>
      <c r="E73" s="86"/>
      <c r="F73" s="86"/>
      <c r="G73" s="86"/>
      <c r="H73" s="86"/>
      <c r="I73" s="86"/>
      <c r="J73" s="108">
        <f>IF(COUNT(Table136715[[#This Row],[BEE1]:[Column4]])&gt;1,MIN(Table136715[[#This Row],[BEE1]:[Column2]]),0)</f>
        <v>0</v>
      </c>
      <c r="K73" s="104" t="str">
        <f>IF(SUM(Table136715[[#This Row],[BEE1]:[Discard]])&gt;0,SUM(Table136715[[#This Row],[BEE1]:[Column4]])-Table136715[[#This Row],[Discard]]*0.9999,"")</f>
        <v/>
      </c>
      <c r="L73" s="86" t="str">
        <f>IF(Table136715[[#This Row],[Total]]&lt;&gt;"",RANK(Table136715[[#This Row],[Total]],Table136715[Total]),"")</f>
        <v/>
      </c>
      <c r="M73" s="105" t="str">
        <f>IF(Table136715[[#This Row],[Name]]&lt;&gt;"",Table136715[[#This Row],[Name]],"")</f>
        <v/>
      </c>
      <c r="N73" s="85">
        <f>SUM(Table136715[[#This Row],[BEE1]:[Column3]])-Table136715[[#This Row],[Discard]]</f>
        <v>0</v>
      </c>
      <c r="O73" s="105">
        <f>RANK(Table136715[[#This Row],[Total2]],Table136715[Total2])</f>
        <v>29</v>
      </c>
    </row>
    <row r="74" spans="1:15">
      <c r="A74" s="131"/>
      <c r="B74" s="86"/>
      <c r="C74" s="86"/>
      <c r="D74" s="86"/>
      <c r="E74" s="86"/>
      <c r="F74" s="86"/>
      <c r="G74" s="86"/>
      <c r="H74" s="86"/>
      <c r="I74" s="86"/>
      <c r="J74" s="108">
        <f>IF(COUNT(Table136715[[#This Row],[BEE1]:[Column4]])&gt;1,MIN(Table136715[[#This Row],[BEE1]:[Column2]]),0)</f>
        <v>0</v>
      </c>
      <c r="K74" s="104" t="str">
        <f>IF(SUM(Table136715[[#This Row],[BEE1]:[Discard]])&gt;0,SUM(Table136715[[#This Row],[BEE1]:[Column4]])-Table136715[[#This Row],[Discard]]*0.9999,"")</f>
        <v/>
      </c>
      <c r="L74" s="86" t="str">
        <f>IF(Table136715[[#This Row],[Total]]&lt;&gt;"",RANK(Table136715[[#This Row],[Total]],Table136715[Total]),"")</f>
        <v/>
      </c>
      <c r="M74" s="105" t="str">
        <f>IF(Table136715[[#This Row],[Name]]&lt;&gt;"",Table136715[[#This Row],[Name]],"")</f>
        <v/>
      </c>
      <c r="N74" s="85">
        <f>SUM(Table136715[[#This Row],[BEE1]:[Column3]])-Table136715[[#This Row],[Discard]]</f>
        <v>0</v>
      </c>
      <c r="O74" s="105">
        <f>RANK(Table136715[[#This Row],[Total2]],Table136715[Total2])</f>
        <v>29</v>
      </c>
    </row>
    <row r="75" spans="1:15">
      <c r="A75" s="131"/>
      <c r="B75" s="86"/>
      <c r="C75" s="86"/>
      <c r="D75" s="86"/>
      <c r="E75" s="86"/>
      <c r="F75" s="86"/>
      <c r="G75" s="86"/>
      <c r="H75" s="86"/>
      <c r="I75" s="86"/>
      <c r="J75" s="108">
        <f>IF(COUNT(Table136715[[#This Row],[BEE1]:[Column4]])&gt;1,MIN(Table136715[[#This Row],[BEE1]:[Column2]]),0)</f>
        <v>0</v>
      </c>
      <c r="K75" s="104" t="str">
        <f>IF(SUM(Table136715[[#This Row],[BEE1]:[Discard]])&gt;0,SUM(Table136715[[#This Row],[BEE1]:[Column4]])-Table136715[[#This Row],[Discard]]*0.9999,"")</f>
        <v/>
      </c>
      <c r="L75" s="86" t="str">
        <f>IF(Table136715[[#This Row],[Total]]&lt;&gt;"",RANK(Table136715[[#This Row],[Total]],Table136715[Total]),"")</f>
        <v/>
      </c>
      <c r="M75" s="105" t="str">
        <f>IF(Table136715[[#This Row],[Name]]&lt;&gt;"",Table136715[[#This Row],[Name]],"")</f>
        <v/>
      </c>
      <c r="N75" s="85">
        <f>SUM(Table136715[[#This Row],[BEE1]:[Column3]])-Table136715[[#This Row],[Discard]]</f>
        <v>0</v>
      </c>
      <c r="O75" s="105">
        <f>RANK(Table136715[[#This Row],[Total2]],Table136715[Total2])</f>
        <v>29</v>
      </c>
    </row>
    <row r="76" spans="1:15">
      <c r="A76" s="131"/>
      <c r="B76" s="86"/>
      <c r="C76" s="86"/>
      <c r="D76" s="86"/>
      <c r="E76" s="86"/>
      <c r="F76" s="86"/>
      <c r="G76" s="86"/>
      <c r="H76" s="86"/>
      <c r="I76" s="86"/>
      <c r="J76" s="108">
        <f>IF(COUNT(Table136715[[#This Row],[BEE1]:[Column4]])&gt;1,MIN(Table136715[[#This Row],[BEE1]:[Column2]]),0)</f>
        <v>0</v>
      </c>
      <c r="K76" s="104" t="str">
        <f>IF(SUM(Table136715[[#This Row],[BEE1]:[Discard]])&gt;0,SUM(Table136715[[#This Row],[BEE1]:[Column4]])-Table136715[[#This Row],[Discard]]*0.9999,"")</f>
        <v/>
      </c>
      <c r="L76" s="86" t="str">
        <f>IF(Table136715[[#This Row],[Total]]&lt;&gt;"",RANK(Table136715[[#This Row],[Total]],Table136715[Total]),"")</f>
        <v/>
      </c>
      <c r="M76" s="105" t="str">
        <f>IF(Table136715[[#This Row],[Name]]&lt;&gt;"",Table136715[[#This Row],[Name]],"")</f>
        <v/>
      </c>
      <c r="N76" s="85">
        <f>SUM(Table136715[[#This Row],[BEE1]:[Column3]])-Table136715[[#This Row],[Discard]]</f>
        <v>0</v>
      </c>
      <c r="O76" s="105">
        <f>RANK(Table136715[[#This Row],[Total2]],Table136715[Total2])</f>
        <v>29</v>
      </c>
    </row>
    <row r="77" spans="1:15">
      <c r="A77" s="131"/>
      <c r="B77" s="86"/>
      <c r="C77" s="86"/>
      <c r="D77" s="86"/>
      <c r="E77" s="86"/>
      <c r="F77" s="86"/>
      <c r="G77" s="86"/>
      <c r="H77" s="86"/>
      <c r="I77" s="86"/>
      <c r="J77" s="108">
        <f>IF(COUNT(Table136715[[#This Row],[BEE1]:[Column4]])&gt;1,MIN(Table136715[[#This Row],[BEE1]:[Column2]]),0)</f>
        <v>0</v>
      </c>
      <c r="K77" s="104" t="str">
        <f>IF(SUM(Table136715[[#This Row],[BEE1]:[Discard]])&gt;0,SUM(Table136715[[#This Row],[BEE1]:[Column4]])-Table136715[[#This Row],[Discard]]*0.9999,"")</f>
        <v/>
      </c>
      <c r="L77" s="86" t="str">
        <f>IF(Table136715[[#This Row],[Total]]&lt;&gt;"",RANK(Table136715[[#This Row],[Total]],Table136715[Total]),"")</f>
        <v/>
      </c>
      <c r="M77" s="105" t="str">
        <f>IF(Table136715[[#This Row],[Name]]&lt;&gt;"",Table136715[[#This Row],[Name]],"")</f>
        <v/>
      </c>
      <c r="N77" s="85">
        <f>SUM(Table136715[[#This Row],[BEE1]:[Column3]])-Table136715[[#This Row],[Discard]]</f>
        <v>0</v>
      </c>
      <c r="O77" s="105">
        <f>RANK(Table136715[[#This Row],[Total2]],Table136715[Total2])</f>
        <v>29</v>
      </c>
    </row>
    <row r="78" spans="1:15">
      <c r="A78" s="131"/>
      <c r="B78" s="86"/>
      <c r="C78" s="86"/>
      <c r="D78" s="86"/>
      <c r="E78" s="86"/>
      <c r="F78" s="86"/>
      <c r="G78" s="86"/>
      <c r="H78" s="86"/>
      <c r="I78" s="86"/>
      <c r="J78" s="108">
        <f>IF(COUNT(Table136715[[#This Row],[BEE1]:[Column4]])&gt;1,MIN(Table136715[[#This Row],[BEE1]:[Column2]]),0)</f>
        <v>0</v>
      </c>
      <c r="K78" s="104" t="str">
        <f>IF(SUM(Table136715[[#This Row],[BEE1]:[Discard]])&gt;0,SUM(Table136715[[#This Row],[BEE1]:[Column4]])-Table136715[[#This Row],[Discard]]*0.9999,"")</f>
        <v/>
      </c>
      <c r="L78" s="86" t="str">
        <f>IF(Table136715[[#This Row],[Total]]&lt;&gt;"",RANK(Table136715[[#This Row],[Total]],Table136715[Total]),"")</f>
        <v/>
      </c>
      <c r="M78" s="105" t="str">
        <f>IF(Table136715[[#This Row],[Name]]&lt;&gt;"",Table136715[[#This Row],[Name]],"")</f>
        <v/>
      </c>
      <c r="N78" s="85">
        <f>SUM(Table136715[[#This Row],[BEE1]:[Column3]])-Table136715[[#This Row],[Discard]]</f>
        <v>0</v>
      </c>
      <c r="O78" s="105">
        <f>RANK(Table136715[[#This Row],[Total2]],Table136715[Total2])</f>
        <v>29</v>
      </c>
    </row>
    <row r="79" spans="1:15">
      <c r="A79" s="131"/>
      <c r="B79" s="86"/>
      <c r="C79" s="86"/>
      <c r="D79" s="86"/>
      <c r="E79" s="86"/>
      <c r="F79" s="86"/>
      <c r="G79" s="86"/>
      <c r="H79" s="86"/>
      <c r="I79" s="86"/>
      <c r="J79" s="108">
        <f>IF(COUNT(Table136715[[#This Row],[BEE1]:[Column4]])&gt;1,MIN(Table136715[[#This Row],[BEE1]:[Column2]]),0)</f>
        <v>0</v>
      </c>
      <c r="K79" s="104" t="str">
        <f>IF(SUM(Table136715[[#This Row],[BEE1]:[Discard]])&gt;0,SUM(Table136715[[#This Row],[BEE1]:[Column4]])-Table136715[[#This Row],[Discard]]*0.9999,"")</f>
        <v/>
      </c>
      <c r="L79" s="86" t="str">
        <f>IF(Table136715[[#This Row],[Total]]&lt;&gt;"",RANK(Table136715[[#This Row],[Total]],Table136715[Total]),"")</f>
        <v/>
      </c>
      <c r="M79" s="105" t="str">
        <f>IF(Table136715[[#This Row],[Name]]&lt;&gt;"",Table136715[[#This Row],[Name]],"")</f>
        <v/>
      </c>
      <c r="N79" s="85">
        <f>SUM(Table136715[[#This Row],[BEE1]:[Column3]])-Table136715[[#This Row],[Discard]]</f>
        <v>0</v>
      </c>
      <c r="O79" s="105">
        <f>RANK(Table136715[[#This Row],[Total2]],Table136715[Total2])</f>
        <v>29</v>
      </c>
    </row>
    <row r="80" spans="1:15">
      <c r="A80" s="131"/>
      <c r="B80" s="86"/>
      <c r="C80" s="86"/>
      <c r="D80" s="86"/>
      <c r="E80" s="86"/>
      <c r="F80" s="86"/>
      <c r="G80" s="86"/>
      <c r="H80" s="86"/>
      <c r="I80" s="86"/>
      <c r="J80" s="108">
        <f>IF(COUNT(Table136715[[#This Row],[BEE1]:[Column4]])&gt;1,MIN(Table136715[[#This Row],[BEE1]:[Column2]]),0)</f>
        <v>0</v>
      </c>
      <c r="K80" s="104" t="str">
        <f>IF(SUM(Table136715[[#This Row],[BEE1]:[Discard]])&gt;0,SUM(Table136715[[#This Row],[BEE1]:[Column4]])-Table136715[[#This Row],[Discard]]*0.9999,"")</f>
        <v/>
      </c>
      <c r="L80" s="86" t="str">
        <f>IF(Table136715[[#This Row],[Total]]&lt;&gt;"",RANK(Table136715[[#This Row],[Total]],Table136715[Total]),"")</f>
        <v/>
      </c>
      <c r="M80" s="105" t="str">
        <f>IF(Table136715[[#This Row],[Name]]&lt;&gt;"",Table136715[[#This Row],[Name]],"")</f>
        <v/>
      </c>
      <c r="N80" s="85">
        <f>SUM(Table136715[[#This Row],[BEE1]:[Column3]])-Table136715[[#This Row],[Discard]]</f>
        <v>0</v>
      </c>
      <c r="O80" s="105">
        <f>RANK(Table136715[[#This Row],[Total2]],Table136715[Total2])</f>
        <v>29</v>
      </c>
    </row>
    <row r="81" spans="1:15">
      <c r="A81" s="131"/>
      <c r="B81" s="86"/>
      <c r="C81" s="86"/>
      <c r="D81" s="86"/>
      <c r="E81" s="86"/>
      <c r="F81" s="86"/>
      <c r="G81" s="86"/>
      <c r="H81" s="86"/>
      <c r="I81" s="86"/>
      <c r="J81" s="108">
        <f>IF(COUNT(Table136715[[#This Row],[BEE1]:[Column4]])&gt;1,MIN(Table136715[[#This Row],[BEE1]:[Column2]]),0)</f>
        <v>0</v>
      </c>
      <c r="K81" s="104" t="str">
        <f>IF(SUM(Table136715[[#This Row],[BEE1]:[Discard]])&gt;0,SUM(Table136715[[#This Row],[BEE1]:[Column4]])-Table136715[[#This Row],[Discard]]*0.9999,"")</f>
        <v/>
      </c>
      <c r="L81" s="86" t="str">
        <f>IF(Table136715[[#This Row],[Total]]&lt;&gt;"",RANK(Table136715[[#This Row],[Total]],Table136715[Total]),"")</f>
        <v/>
      </c>
      <c r="M81" s="105" t="str">
        <f>IF(Table136715[[#This Row],[Name]]&lt;&gt;"",Table136715[[#This Row],[Name]],"")</f>
        <v/>
      </c>
      <c r="N81" s="85">
        <f>SUM(Table136715[[#This Row],[BEE1]:[Column3]])-Table136715[[#This Row],[Discard]]</f>
        <v>0</v>
      </c>
      <c r="O81" s="105">
        <f>RANK(Table136715[[#This Row],[Total2]],Table136715[Total2])</f>
        <v>29</v>
      </c>
    </row>
    <row r="82" spans="1:15">
      <c r="A82" s="131"/>
      <c r="B82" s="86"/>
      <c r="C82" s="86"/>
      <c r="D82" s="86"/>
      <c r="E82" s="86"/>
      <c r="F82" s="86"/>
      <c r="G82" s="86"/>
      <c r="H82" s="86"/>
      <c r="I82" s="86"/>
      <c r="J82" s="108">
        <f>IF(COUNT(Table136715[[#This Row],[BEE1]:[Column4]])&gt;1,MIN(Table136715[[#This Row],[BEE1]:[Column2]]),0)</f>
        <v>0</v>
      </c>
      <c r="K82" s="104" t="str">
        <f>IF(SUM(Table136715[[#This Row],[BEE1]:[Discard]])&gt;0,SUM(Table136715[[#This Row],[BEE1]:[Column4]])-Table136715[[#This Row],[Discard]]*0.9999,"")</f>
        <v/>
      </c>
      <c r="L82" s="86" t="str">
        <f>IF(Table136715[[#This Row],[Total]]&lt;&gt;"",RANK(Table136715[[#This Row],[Total]],Table136715[Total]),"")</f>
        <v/>
      </c>
      <c r="M82" s="105" t="str">
        <f>IF(Table136715[[#This Row],[Name]]&lt;&gt;"",Table136715[[#This Row],[Name]],"")</f>
        <v/>
      </c>
      <c r="N82" s="85">
        <f>SUM(Table136715[[#This Row],[BEE1]:[Column3]])-Table136715[[#This Row],[Discard]]</f>
        <v>0</v>
      </c>
      <c r="O82" s="105">
        <f>RANK(Table136715[[#This Row],[Total2]],Table136715[Total2])</f>
        <v>29</v>
      </c>
    </row>
    <row r="83" spans="1:15">
      <c r="A83" s="131"/>
      <c r="B83" s="86"/>
      <c r="C83" s="86"/>
      <c r="D83" s="86"/>
      <c r="E83" s="86"/>
      <c r="F83" s="86"/>
      <c r="G83" s="86"/>
      <c r="H83" s="86"/>
      <c r="I83" s="86"/>
      <c r="J83" s="108">
        <f>IF(COUNT(Table136715[[#This Row],[BEE1]:[Column4]])&gt;1,MIN(Table136715[[#This Row],[BEE1]:[Column2]]),0)</f>
        <v>0</v>
      </c>
      <c r="K83" s="104" t="str">
        <f>IF(SUM(Table136715[[#This Row],[BEE1]:[Discard]])&gt;0,SUM(Table136715[[#This Row],[BEE1]:[Column4]])-Table136715[[#This Row],[Discard]]*0.9999,"")</f>
        <v/>
      </c>
      <c r="L83" s="86" t="str">
        <f>IF(Table136715[[#This Row],[Total]]&lt;&gt;"",RANK(Table136715[[#This Row],[Total]],Table136715[Total]),"")</f>
        <v/>
      </c>
      <c r="M83" s="105" t="str">
        <f>IF(Table136715[[#This Row],[Name]]&lt;&gt;"",Table136715[[#This Row],[Name]],"")</f>
        <v/>
      </c>
      <c r="N83" s="85">
        <f>SUM(Table136715[[#This Row],[BEE1]:[Column3]])-Table136715[[#This Row],[Discard]]</f>
        <v>0</v>
      </c>
      <c r="O83" s="105">
        <f>RANK(Table136715[[#This Row],[Total2]],Table136715[Total2])</f>
        <v>29</v>
      </c>
    </row>
    <row r="84" spans="1:15">
      <c r="A84" s="131"/>
      <c r="B84" s="86"/>
      <c r="C84" s="86"/>
      <c r="D84" s="86"/>
      <c r="E84" s="86"/>
      <c r="F84" s="86"/>
      <c r="G84" s="86"/>
      <c r="H84" s="86"/>
      <c r="I84" s="86"/>
      <c r="J84" s="108">
        <f>IF(COUNT(Table136715[[#This Row],[BEE1]:[Column4]])&gt;1,MIN(Table136715[[#This Row],[BEE1]:[Column2]]),0)</f>
        <v>0</v>
      </c>
      <c r="K84" s="104" t="str">
        <f>IF(SUM(Table136715[[#This Row],[BEE1]:[Discard]])&gt;0,SUM(Table136715[[#This Row],[BEE1]:[Column4]])-Table136715[[#This Row],[Discard]]*0.9999,"")</f>
        <v/>
      </c>
      <c r="L84" s="86" t="str">
        <f>IF(Table136715[[#This Row],[Total]]&lt;&gt;"",RANK(Table136715[[#This Row],[Total]],Table136715[Total]),"")</f>
        <v/>
      </c>
      <c r="M84" s="105" t="str">
        <f>IF(Table136715[[#This Row],[Name]]&lt;&gt;"",Table136715[[#This Row],[Name]],"")</f>
        <v/>
      </c>
      <c r="N84" s="85">
        <f>SUM(Table136715[[#This Row],[BEE1]:[Column3]])-Table136715[[#This Row],[Discard]]</f>
        <v>0</v>
      </c>
      <c r="O84" s="105">
        <f>RANK(Table136715[[#This Row],[Total2]],Table136715[Total2])</f>
        <v>29</v>
      </c>
    </row>
    <row r="85" spans="1:15">
      <c r="A85" s="131"/>
      <c r="B85" s="86"/>
      <c r="C85" s="86"/>
      <c r="D85" s="86"/>
      <c r="E85" s="86"/>
      <c r="F85" s="86"/>
      <c r="G85" s="86"/>
      <c r="H85" s="86"/>
      <c r="I85" s="86"/>
      <c r="J85" s="108">
        <f>IF(COUNT(Table136715[[#This Row],[BEE1]:[Column4]])&gt;1,MIN(Table136715[[#This Row],[BEE1]:[Column2]]),0)</f>
        <v>0</v>
      </c>
      <c r="K85" s="104" t="str">
        <f>IF(SUM(Table136715[[#This Row],[BEE1]:[Discard]])&gt;0,SUM(Table136715[[#This Row],[BEE1]:[Column4]])-Table136715[[#This Row],[Discard]]*0.9999,"")</f>
        <v/>
      </c>
      <c r="L85" s="86" t="str">
        <f>IF(Table136715[[#This Row],[Total]]&lt;&gt;"",RANK(Table136715[[#This Row],[Total]],Table136715[Total]),"")</f>
        <v/>
      </c>
      <c r="M85" s="105" t="str">
        <f>IF(Table136715[[#This Row],[Name]]&lt;&gt;"",Table136715[[#This Row],[Name]],"")</f>
        <v/>
      </c>
      <c r="N85" s="85">
        <f>SUM(Table136715[[#This Row],[BEE1]:[Column3]])-Table136715[[#This Row],[Discard]]</f>
        <v>0</v>
      </c>
      <c r="O85" s="105">
        <f>RANK(Table136715[[#This Row],[Total2]],Table136715[Total2])</f>
        <v>29</v>
      </c>
    </row>
    <row r="86" spans="1:15">
      <c r="A86" s="131"/>
      <c r="B86" s="86"/>
      <c r="C86" s="86"/>
      <c r="D86" s="86"/>
      <c r="E86" s="86"/>
      <c r="F86" s="86"/>
      <c r="G86" s="86"/>
      <c r="H86" s="86"/>
      <c r="I86" s="86"/>
      <c r="J86" s="108">
        <f>IF(COUNT(Table136715[[#This Row],[BEE1]:[Column4]])&gt;1,MIN(Table136715[[#This Row],[BEE1]:[Column2]]),0)</f>
        <v>0</v>
      </c>
      <c r="K86" s="104" t="str">
        <f>IF(SUM(Table136715[[#This Row],[BEE1]:[Discard]])&gt;0,SUM(Table136715[[#This Row],[BEE1]:[Column4]])-Table136715[[#This Row],[Discard]]*0.9999,"")</f>
        <v/>
      </c>
      <c r="L86" s="86" t="str">
        <f>IF(Table136715[[#This Row],[Total]]&lt;&gt;"",RANK(Table136715[[#This Row],[Total]],Table136715[Total]),"")</f>
        <v/>
      </c>
      <c r="M86" s="105" t="str">
        <f>IF(Table136715[[#This Row],[Name]]&lt;&gt;"",Table136715[[#This Row],[Name]],"")</f>
        <v/>
      </c>
      <c r="N86" s="85">
        <f>SUM(Table136715[[#This Row],[BEE1]:[Column3]])-Table136715[[#This Row],[Discard]]</f>
        <v>0</v>
      </c>
      <c r="O86" s="105">
        <f>RANK(Table136715[[#This Row],[Total2]],Table136715[Total2])</f>
        <v>29</v>
      </c>
    </row>
    <row r="87" spans="1:15">
      <c r="A87" s="131"/>
      <c r="B87" s="86"/>
      <c r="C87" s="86"/>
      <c r="D87" s="86"/>
      <c r="E87" s="86"/>
      <c r="F87" s="86"/>
      <c r="G87" s="86"/>
      <c r="H87" s="86"/>
      <c r="I87" s="86"/>
      <c r="J87" s="108">
        <f>IF(COUNT(Table136715[[#This Row],[BEE1]:[Column4]])&gt;1,MIN(Table136715[[#This Row],[BEE1]:[Column2]]),0)</f>
        <v>0</v>
      </c>
      <c r="K87" s="104" t="str">
        <f>IF(SUM(Table136715[[#This Row],[BEE1]:[Discard]])&gt;0,SUM(Table136715[[#This Row],[BEE1]:[Column4]])-Table136715[[#This Row],[Discard]]*0.9999,"")</f>
        <v/>
      </c>
      <c r="L87" s="86" t="str">
        <f>IF(Table136715[[#This Row],[Total]]&lt;&gt;"",RANK(Table136715[[#This Row],[Total]],Table136715[Total]),"")</f>
        <v/>
      </c>
      <c r="M87" s="105" t="str">
        <f>IF(Table136715[[#This Row],[Name]]&lt;&gt;"",Table136715[[#This Row],[Name]],"")</f>
        <v/>
      </c>
      <c r="N87" s="85">
        <f>SUM(Table136715[[#This Row],[BEE1]:[Column3]])-Table136715[[#This Row],[Discard]]</f>
        <v>0</v>
      </c>
      <c r="O87" s="105">
        <f>RANK(Table136715[[#This Row],[Total2]],Table136715[Total2])</f>
        <v>29</v>
      </c>
    </row>
    <row r="88" spans="1:15">
      <c r="A88" s="131"/>
      <c r="B88" s="86"/>
      <c r="C88" s="86"/>
      <c r="D88" s="86"/>
      <c r="E88" s="86"/>
      <c r="F88" s="86"/>
      <c r="G88" s="86"/>
      <c r="H88" s="86"/>
      <c r="I88" s="86"/>
      <c r="J88" s="108">
        <f>IF(COUNT(Table136715[[#This Row],[BEE1]:[Column4]])&gt;1,MIN(Table136715[[#This Row],[BEE1]:[Column2]]),0)</f>
        <v>0</v>
      </c>
      <c r="K88" s="104" t="str">
        <f>IF(SUM(Table136715[[#This Row],[BEE1]:[Discard]])&gt;0,SUM(Table136715[[#This Row],[BEE1]:[Column4]])-Table136715[[#This Row],[Discard]]*0.9999,"")</f>
        <v/>
      </c>
      <c r="L88" s="86" t="str">
        <f>IF(Table136715[[#This Row],[Total]]&lt;&gt;"",RANK(Table136715[[#This Row],[Total]],Table136715[Total]),"")</f>
        <v/>
      </c>
      <c r="M88" s="105" t="str">
        <f>IF(Table136715[[#This Row],[Name]]&lt;&gt;"",Table136715[[#This Row],[Name]],"")</f>
        <v/>
      </c>
      <c r="N88" s="85">
        <f>SUM(Table136715[[#This Row],[BEE1]:[Column3]])-Table136715[[#This Row],[Discard]]</f>
        <v>0</v>
      </c>
      <c r="O88" s="105">
        <f>RANK(Table136715[[#This Row],[Total2]],Table136715[Total2])</f>
        <v>29</v>
      </c>
    </row>
    <row r="89" spans="1:15">
      <c r="A89" s="131"/>
      <c r="B89" s="86"/>
      <c r="C89" s="86"/>
      <c r="D89" s="86"/>
      <c r="E89" s="86"/>
      <c r="F89" s="86"/>
      <c r="G89" s="86"/>
      <c r="H89" s="86"/>
      <c r="I89" s="86"/>
      <c r="J89" s="108">
        <f>IF(COUNT(Table136715[[#This Row],[BEE1]:[Column4]])&gt;1,MIN(Table136715[[#This Row],[BEE1]:[Column2]]),0)</f>
        <v>0</v>
      </c>
      <c r="K89" s="104" t="str">
        <f>IF(SUM(Table136715[[#This Row],[BEE1]:[Discard]])&gt;0,SUM(Table136715[[#This Row],[BEE1]:[Column4]])-Table136715[[#This Row],[Discard]]*0.9999,"")</f>
        <v/>
      </c>
      <c r="L89" s="86" t="str">
        <f>IF(Table136715[[#This Row],[Total]]&lt;&gt;"",RANK(Table136715[[#This Row],[Total]],Table136715[Total]),"")</f>
        <v/>
      </c>
      <c r="M89" s="105" t="str">
        <f>IF(Table136715[[#This Row],[Name]]&lt;&gt;"",Table136715[[#This Row],[Name]],"")</f>
        <v/>
      </c>
      <c r="N89" s="85">
        <f>SUM(Table136715[[#This Row],[BEE1]:[Column3]])-Table136715[[#This Row],[Discard]]</f>
        <v>0</v>
      </c>
      <c r="O89" s="105">
        <f>RANK(Table136715[[#This Row],[Total2]],Table136715[Total2])</f>
        <v>29</v>
      </c>
    </row>
    <row r="90" spans="1:15">
      <c r="A90" s="131"/>
      <c r="B90" s="86"/>
      <c r="C90" s="86"/>
      <c r="D90" s="86"/>
      <c r="E90" s="86"/>
      <c r="F90" s="86"/>
      <c r="G90" s="86"/>
      <c r="H90" s="86"/>
      <c r="I90" s="86"/>
      <c r="J90" s="108">
        <f>IF(COUNT(Table136715[[#This Row],[BEE1]:[Column4]])&gt;1,MIN(Table136715[[#This Row],[BEE1]:[Column2]]),0)</f>
        <v>0</v>
      </c>
      <c r="K90" s="104" t="str">
        <f>IF(SUM(Table136715[[#This Row],[BEE1]:[Discard]])&gt;0,SUM(Table136715[[#This Row],[BEE1]:[Column4]])-Table136715[[#This Row],[Discard]]*0.9999,"")</f>
        <v/>
      </c>
      <c r="L90" s="86" t="str">
        <f>IF(Table136715[[#This Row],[Total]]&lt;&gt;"",RANK(Table136715[[#This Row],[Total]],Table136715[Total]),"")</f>
        <v/>
      </c>
      <c r="M90" s="105" t="str">
        <f>IF(Table136715[[#This Row],[Name]]&lt;&gt;"",Table136715[[#This Row],[Name]],"")</f>
        <v/>
      </c>
      <c r="N90" s="85">
        <f>SUM(Table136715[[#This Row],[BEE1]:[Column3]])-Table136715[[#This Row],[Discard]]</f>
        <v>0</v>
      </c>
      <c r="O90" s="105">
        <f>RANK(Table136715[[#This Row],[Total2]],Table136715[Total2])</f>
        <v>29</v>
      </c>
    </row>
    <row r="91" spans="1:15">
      <c r="A91" s="131"/>
      <c r="B91" s="86"/>
      <c r="C91" s="86"/>
      <c r="D91" s="86"/>
      <c r="E91" s="86"/>
      <c r="F91" s="86"/>
      <c r="G91" s="86"/>
      <c r="H91" s="86"/>
      <c r="I91" s="86"/>
      <c r="J91" s="108">
        <f>IF(COUNT(Table136715[[#This Row],[BEE1]:[Column4]])&gt;1,MIN(Table136715[[#This Row],[BEE1]:[Column2]]),0)</f>
        <v>0</v>
      </c>
      <c r="K91" s="104" t="str">
        <f>IF(SUM(Table136715[[#This Row],[BEE1]:[Discard]])&gt;0,SUM(Table136715[[#This Row],[BEE1]:[Column4]])-Table136715[[#This Row],[Discard]]*0.9999,"")</f>
        <v/>
      </c>
      <c r="L91" s="86" t="str">
        <f>IF(Table136715[[#This Row],[Total]]&lt;&gt;"",RANK(Table136715[[#This Row],[Total]],Table136715[Total]),"")</f>
        <v/>
      </c>
      <c r="M91" s="105" t="str">
        <f>IF(Table136715[[#This Row],[Name]]&lt;&gt;"",Table136715[[#This Row],[Name]],"")</f>
        <v/>
      </c>
      <c r="N91" s="85">
        <f>SUM(Table136715[[#This Row],[BEE1]:[Column3]])-Table136715[[#This Row],[Discard]]</f>
        <v>0</v>
      </c>
      <c r="O91" s="105">
        <f>RANK(Table136715[[#This Row],[Total2]],Table136715[Total2])</f>
        <v>29</v>
      </c>
    </row>
    <row r="92" spans="1:15">
      <c r="A92" s="131"/>
      <c r="B92" s="86"/>
      <c r="C92" s="86"/>
      <c r="D92" s="86"/>
      <c r="E92" s="86"/>
      <c r="F92" s="86"/>
      <c r="G92" s="86"/>
      <c r="H92" s="86"/>
      <c r="I92" s="86"/>
      <c r="J92" s="108">
        <f>IF(COUNT(Table136715[[#This Row],[BEE1]:[Column4]])&gt;1,MIN(Table136715[[#This Row],[BEE1]:[Column2]]),0)</f>
        <v>0</v>
      </c>
      <c r="K92" s="104" t="str">
        <f>IF(SUM(Table136715[[#This Row],[BEE1]:[Discard]])&gt;0,SUM(Table136715[[#This Row],[BEE1]:[Column4]])-Table136715[[#This Row],[Discard]]*0.9999,"")</f>
        <v/>
      </c>
      <c r="L92" s="86" t="str">
        <f>IF(Table136715[[#This Row],[Total]]&lt;&gt;"",RANK(Table136715[[#This Row],[Total]],Table136715[Total]),"")</f>
        <v/>
      </c>
      <c r="M92" s="105" t="str">
        <f>IF(Table136715[[#This Row],[Name]]&lt;&gt;"",Table136715[[#This Row],[Name]],"")</f>
        <v/>
      </c>
      <c r="N92" s="85">
        <f>SUM(Table136715[[#This Row],[BEE1]:[Column3]])-Table136715[[#This Row],[Discard]]</f>
        <v>0</v>
      </c>
      <c r="O92" s="105">
        <f>RANK(Table136715[[#This Row],[Total2]],Table136715[Total2])</f>
        <v>29</v>
      </c>
    </row>
    <row r="93" spans="1:15">
      <c r="A93" s="131"/>
      <c r="B93" s="86"/>
      <c r="C93" s="86"/>
      <c r="D93" s="86"/>
      <c r="E93" s="86"/>
      <c r="F93" s="86"/>
      <c r="G93" s="86"/>
      <c r="H93" s="86"/>
      <c r="I93" s="86"/>
      <c r="J93" s="108">
        <f>IF(COUNT(Table136715[[#This Row],[BEE1]:[Column4]])&gt;1,MIN(Table136715[[#This Row],[BEE1]:[Column2]]),0)</f>
        <v>0</v>
      </c>
      <c r="K93" s="104" t="str">
        <f>IF(SUM(Table136715[[#This Row],[BEE1]:[Discard]])&gt;0,SUM(Table136715[[#This Row],[BEE1]:[Column4]])-Table136715[[#This Row],[Discard]]*0.9999,"")</f>
        <v/>
      </c>
      <c r="L93" s="86" t="str">
        <f>IF(Table136715[[#This Row],[Total]]&lt;&gt;"",RANK(Table136715[[#This Row],[Total]],Table136715[Total]),"")</f>
        <v/>
      </c>
      <c r="M93" s="105" t="str">
        <f>IF(Table136715[[#This Row],[Name]]&lt;&gt;"",Table136715[[#This Row],[Name]],"")</f>
        <v/>
      </c>
      <c r="N93" s="85">
        <f>SUM(Table136715[[#This Row],[BEE1]:[Column3]])-Table136715[[#This Row],[Discard]]</f>
        <v>0</v>
      </c>
      <c r="O93" s="105">
        <f>RANK(Table136715[[#This Row],[Total2]],Table136715[Total2])</f>
        <v>29</v>
      </c>
    </row>
    <row r="94" spans="1:15">
      <c r="A94" s="131"/>
      <c r="B94" s="86"/>
      <c r="C94" s="86"/>
      <c r="D94" s="86"/>
      <c r="E94" s="86"/>
      <c r="F94" s="86"/>
      <c r="G94" s="86"/>
      <c r="H94" s="86"/>
      <c r="I94" s="86"/>
      <c r="J94" s="108">
        <f>IF(COUNT(Table136715[[#This Row],[BEE1]:[Column4]])&gt;1,MIN(Table136715[[#This Row],[BEE1]:[Column2]]),0)</f>
        <v>0</v>
      </c>
      <c r="K94" s="104" t="str">
        <f>IF(SUM(Table136715[[#This Row],[BEE1]:[Discard]])&gt;0,SUM(Table136715[[#This Row],[BEE1]:[Column4]])-Table136715[[#This Row],[Discard]]*0.9999,"")</f>
        <v/>
      </c>
      <c r="L94" s="86" t="str">
        <f>IF(Table136715[[#This Row],[Total]]&lt;&gt;"",RANK(Table136715[[#This Row],[Total]],Table136715[Total]),"")</f>
        <v/>
      </c>
      <c r="M94" s="105" t="str">
        <f>IF(Table136715[[#This Row],[Name]]&lt;&gt;"",Table136715[[#This Row],[Name]],"")</f>
        <v/>
      </c>
      <c r="N94" s="85">
        <f>SUM(Table136715[[#This Row],[BEE1]:[Column3]])-Table136715[[#This Row],[Discard]]</f>
        <v>0</v>
      </c>
      <c r="O94" s="105">
        <f>RANK(Table136715[[#This Row],[Total2]],Table136715[Total2])</f>
        <v>29</v>
      </c>
    </row>
    <row r="95" spans="1:15">
      <c r="A95" s="131"/>
      <c r="B95" s="86"/>
      <c r="C95" s="86"/>
      <c r="D95" s="86"/>
      <c r="E95" s="86"/>
      <c r="F95" s="86"/>
      <c r="G95" s="86"/>
      <c r="H95" s="86"/>
      <c r="I95" s="86"/>
      <c r="J95" s="108">
        <f>IF(COUNT(Table136715[[#This Row],[BEE1]:[Column4]])&gt;1,MIN(Table136715[[#This Row],[BEE1]:[Column2]]),0)</f>
        <v>0</v>
      </c>
      <c r="K95" s="104" t="str">
        <f>IF(SUM(Table136715[[#This Row],[BEE1]:[Discard]])&gt;0,SUM(Table136715[[#This Row],[BEE1]:[Column4]])-Table136715[[#This Row],[Discard]]*0.9999,"")</f>
        <v/>
      </c>
      <c r="L95" s="86" t="str">
        <f>IF(Table136715[[#This Row],[Total]]&lt;&gt;"",RANK(Table136715[[#This Row],[Total]],Table136715[Total]),"")</f>
        <v/>
      </c>
      <c r="M95" s="105" t="str">
        <f>IF(Table136715[[#This Row],[Name]]&lt;&gt;"",Table136715[[#This Row],[Name]],"")</f>
        <v/>
      </c>
      <c r="N95" s="85">
        <f>SUM(Table136715[[#This Row],[BEE1]:[Column3]])-Table136715[[#This Row],[Discard]]</f>
        <v>0</v>
      </c>
      <c r="O95" s="105">
        <f>RANK(Table136715[[#This Row],[Total2]],Table136715[Total2])</f>
        <v>29</v>
      </c>
    </row>
    <row r="96" spans="1:15">
      <c r="A96" s="131"/>
      <c r="B96" s="86"/>
      <c r="C96" s="86"/>
      <c r="D96" s="86"/>
      <c r="E96" s="86"/>
      <c r="F96" s="86"/>
      <c r="G96" s="86"/>
      <c r="H96" s="86"/>
      <c r="I96" s="86"/>
      <c r="J96" s="108">
        <f>IF(COUNT(Table136715[[#This Row],[BEE1]:[Column4]])&gt;1,MIN(Table136715[[#This Row],[BEE1]:[Column2]]),0)</f>
        <v>0</v>
      </c>
      <c r="K96" s="104" t="str">
        <f>IF(SUM(Table136715[[#This Row],[BEE1]:[Discard]])&gt;0,SUM(Table136715[[#This Row],[BEE1]:[Column4]])-Table136715[[#This Row],[Discard]]*0.9999,"")</f>
        <v/>
      </c>
      <c r="L96" s="86" t="str">
        <f>IF(Table136715[[#This Row],[Total]]&lt;&gt;"",RANK(Table136715[[#This Row],[Total]],Table136715[Total]),"")</f>
        <v/>
      </c>
      <c r="M96" s="105" t="str">
        <f>IF(Table136715[[#This Row],[Name]]&lt;&gt;"",Table136715[[#This Row],[Name]],"")</f>
        <v/>
      </c>
      <c r="N96" s="85">
        <f>SUM(Table136715[[#This Row],[BEE1]:[Column3]])-Table136715[[#This Row],[Discard]]</f>
        <v>0</v>
      </c>
      <c r="O96" s="105">
        <f>RANK(Table136715[[#This Row],[Total2]],Table136715[Total2])</f>
        <v>29</v>
      </c>
    </row>
    <row r="97" spans="1:15">
      <c r="A97" s="131"/>
      <c r="B97" s="86"/>
      <c r="C97" s="86"/>
      <c r="D97" s="86"/>
      <c r="E97" s="86"/>
      <c r="F97" s="86"/>
      <c r="G97" s="86"/>
      <c r="H97" s="86"/>
      <c r="I97" s="86"/>
      <c r="J97" s="108">
        <f>IF(COUNT(Table136715[[#This Row],[BEE1]:[Column4]])&gt;1,MIN(Table136715[[#This Row],[BEE1]:[Column2]]),0)</f>
        <v>0</v>
      </c>
      <c r="K97" s="104" t="str">
        <f>IF(SUM(Table136715[[#This Row],[BEE1]:[Discard]])&gt;0,SUM(Table136715[[#This Row],[BEE1]:[Column4]])-Table136715[[#This Row],[Discard]]*0.9999,"")</f>
        <v/>
      </c>
      <c r="L97" s="86" t="str">
        <f>IF(Table136715[[#This Row],[Total]]&lt;&gt;"",RANK(Table136715[[#This Row],[Total]],Table136715[Total]),"")</f>
        <v/>
      </c>
      <c r="M97" s="105" t="str">
        <f>IF(Table136715[[#This Row],[Name]]&lt;&gt;"",Table136715[[#This Row],[Name]],"")</f>
        <v/>
      </c>
      <c r="N97" s="85">
        <f>SUM(Table136715[[#This Row],[BEE1]:[Column3]])-Table136715[[#This Row],[Discard]]</f>
        <v>0</v>
      </c>
      <c r="O97" s="105">
        <f>RANK(Table136715[[#This Row],[Total2]],Table136715[Total2])</f>
        <v>29</v>
      </c>
    </row>
    <row r="98" spans="1:15">
      <c r="A98" s="131"/>
      <c r="B98" s="86"/>
      <c r="C98" s="86"/>
      <c r="D98" s="86"/>
      <c r="E98" s="86"/>
      <c r="F98" s="86"/>
      <c r="G98" s="86"/>
      <c r="H98" s="86"/>
      <c r="I98" s="86"/>
      <c r="J98" s="108">
        <f>IF(COUNT(Table136715[[#This Row],[BEE1]:[Column4]])&gt;1,MIN(Table136715[[#This Row],[BEE1]:[Column2]]),0)</f>
        <v>0</v>
      </c>
      <c r="K98" s="104" t="str">
        <f>IF(SUM(Table136715[[#This Row],[BEE1]:[Discard]])&gt;0,SUM(Table136715[[#This Row],[BEE1]:[Column4]])-Table136715[[#This Row],[Discard]]*0.9999,"")</f>
        <v/>
      </c>
      <c r="L98" s="86" t="str">
        <f>IF(Table136715[[#This Row],[Total]]&lt;&gt;"",RANK(Table136715[[#This Row],[Total]],Table136715[Total]),"")</f>
        <v/>
      </c>
      <c r="M98" s="105" t="str">
        <f>IF(Table136715[[#This Row],[Name]]&lt;&gt;"",Table136715[[#This Row],[Name]],"")</f>
        <v/>
      </c>
      <c r="N98" s="85">
        <f>SUM(Table136715[[#This Row],[BEE1]:[Column3]])-Table136715[[#This Row],[Discard]]</f>
        <v>0</v>
      </c>
      <c r="O98" s="105">
        <f>RANK(Table136715[[#This Row],[Total2]],Table136715[Total2])</f>
        <v>29</v>
      </c>
    </row>
    <row r="99" spans="1:15">
      <c r="A99" s="131"/>
      <c r="B99" s="86"/>
      <c r="C99" s="86"/>
      <c r="D99" s="86"/>
      <c r="E99" s="86"/>
      <c r="F99" s="86"/>
      <c r="G99" s="86"/>
      <c r="H99" s="86"/>
      <c r="I99" s="86"/>
      <c r="J99" s="108">
        <f>IF(COUNT(Table136715[[#This Row],[BEE1]:[Column4]])&gt;1,MIN(Table136715[[#This Row],[BEE1]:[Column2]]),0)</f>
        <v>0</v>
      </c>
      <c r="K99" s="104" t="str">
        <f>IF(SUM(Table136715[[#This Row],[BEE1]:[Discard]])&gt;0,SUM(Table136715[[#This Row],[BEE1]:[Column4]])-Table136715[[#This Row],[Discard]]*0.9999,"")</f>
        <v/>
      </c>
      <c r="L99" s="86" t="str">
        <f>IF(Table136715[[#This Row],[Total]]&lt;&gt;"",RANK(Table136715[[#This Row],[Total]],Table136715[Total]),"")</f>
        <v/>
      </c>
      <c r="M99" s="105" t="str">
        <f>IF(Table136715[[#This Row],[Name]]&lt;&gt;"",Table136715[[#This Row],[Name]],"")</f>
        <v/>
      </c>
      <c r="N99" s="85">
        <f>SUM(Table136715[[#This Row],[BEE1]:[Column3]])-Table136715[[#This Row],[Discard]]</f>
        <v>0</v>
      </c>
      <c r="O99" s="105">
        <f>RANK(Table136715[[#This Row],[Total2]],Table136715[Total2])</f>
        <v>29</v>
      </c>
    </row>
    <row r="100" spans="1:15">
      <c r="A100" s="131"/>
      <c r="B100" s="86"/>
      <c r="C100" s="86"/>
      <c r="D100" s="86"/>
      <c r="E100" s="86"/>
      <c r="F100" s="86"/>
      <c r="G100" s="86"/>
      <c r="H100" s="86"/>
      <c r="I100" s="86"/>
      <c r="J100" s="108">
        <f>IF(COUNT(Table136715[[#This Row],[BEE1]:[Column4]])&gt;1,MIN(Table136715[[#This Row],[BEE1]:[Column2]]),0)</f>
        <v>0</v>
      </c>
      <c r="K100" s="104" t="str">
        <f>IF(SUM(Table136715[[#This Row],[BEE1]:[Discard]])&gt;0,SUM(Table136715[[#This Row],[BEE1]:[Column4]])-Table136715[[#This Row],[Discard]]*0.9999,"")</f>
        <v/>
      </c>
      <c r="L100" s="86" t="str">
        <f>IF(Table136715[[#This Row],[Total]]&lt;&gt;"",RANK(Table136715[[#This Row],[Total]],Table136715[Total]),"")</f>
        <v/>
      </c>
      <c r="M100" s="105" t="str">
        <f>IF(Table136715[[#This Row],[Name]]&lt;&gt;"",Table136715[[#This Row],[Name]],"")</f>
        <v/>
      </c>
      <c r="N100" s="85">
        <f>SUM(Table136715[[#This Row],[BEE1]:[Column3]])-Table136715[[#This Row],[Discard]]</f>
        <v>0</v>
      </c>
      <c r="O100" s="105">
        <f>RANK(Table136715[[#This Row],[Total2]],Table136715[Total2])</f>
        <v>29</v>
      </c>
    </row>
    <row r="101" spans="1:15">
      <c r="A101" s="131"/>
      <c r="B101" s="86"/>
      <c r="C101" s="86"/>
      <c r="D101" s="86"/>
      <c r="E101" s="86"/>
      <c r="F101" s="86"/>
      <c r="G101" s="86"/>
      <c r="H101" s="86"/>
      <c r="I101" s="86"/>
      <c r="J101" s="108">
        <f>IF(COUNT(Table136715[[#This Row],[BEE1]:[Column4]])&gt;1,MIN(Table136715[[#This Row],[BEE1]:[Column2]]),0)</f>
        <v>0</v>
      </c>
      <c r="K101" s="104" t="str">
        <f>IF(SUM(Table136715[[#This Row],[BEE1]:[Discard]])&gt;0,SUM(Table136715[[#This Row],[BEE1]:[Column4]])-Table136715[[#This Row],[Discard]]*0.9999,"")</f>
        <v/>
      </c>
      <c r="L101" s="86" t="str">
        <f>IF(Table136715[[#This Row],[Total]]&lt;&gt;"",RANK(Table136715[[#This Row],[Total]],Table136715[Total]),"")</f>
        <v/>
      </c>
      <c r="M101" s="105" t="str">
        <f>IF(Table136715[[#This Row],[Name]]&lt;&gt;"",Table136715[[#This Row],[Name]],"")</f>
        <v/>
      </c>
      <c r="N101" s="85">
        <f>SUM(Table136715[[#This Row],[BEE1]:[Column3]])-Table136715[[#This Row],[Discard]]</f>
        <v>0</v>
      </c>
      <c r="O101" s="105">
        <f>RANK(Table136715[[#This Row],[Total2]],Table136715[Total2])</f>
        <v>29</v>
      </c>
    </row>
    <row r="102" spans="1:15">
      <c r="A102" s="131"/>
      <c r="B102" s="86"/>
      <c r="C102" s="86"/>
      <c r="D102" s="86"/>
      <c r="E102" s="86"/>
      <c r="F102" s="86"/>
      <c r="G102" s="86"/>
      <c r="H102" s="86"/>
      <c r="I102" s="86"/>
      <c r="J102" s="108">
        <f>IF(COUNT(Table136715[[#This Row],[BEE1]:[Column4]])&gt;1,MIN(Table136715[[#This Row],[BEE1]:[Column2]]),0)</f>
        <v>0</v>
      </c>
      <c r="K102" s="104" t="str">
        <f>IF(SUM(Table136715[[#This Row],[BEE1]:[Discard]])&gt;0,SUM(Table136715[[#This Row],[BEE1]:[Column4]])-Table136715[[#This Row],[Discard]]*0.9999,"")</f>
        <v/>
      </c>
      <c r="L102" s="86" t="str">
        <f>IF(Table136715[[#This Row],[Total]]&lt;&gt;"",RANK(Table136715[[#This Row],[Total]],Table136715[Total]),"")</f>
        <v/>
      </c>
      <c r="M102" s="105" t="str">
        <f>IF(Table136715[[#This Row],[Name]]&lt;&gt;"",Table136715[[#This Row],[Name]],"")</f>
        <v/>
      </c>
      <c r="N102" s="85">
        <f>SUM(Table136715[[#This Row],[BEE1]:[Column3]])-Table136715[[#This Row],[Discard]]</f>
        <v>0</v>
      </c>
      <c r="O102" s="105">
        <f>RANK(Table136715[[#This Row],[Total2]],Table136715[Total2])</f>
        <v>29</v>
      </c>
    </row>
    <row r="103" spans="1:15">
      <c r="A103" s="131"/>
      <c r="B103" s="86"/>
      <c r="C103" s="86"/>
      <c r="D103" s="86"/>
      <c r="E103" s="86"/>
      <c r="F103" s="86"/>
      <c r="G103" s="86"/>
      <c r="H103" s="86"/>
      <c r="I103" s="86"/>
      <c r="J103" s="108">
        <f>IF(COUNT(Table136715[[#This Row],[BEE1]:[Column4]])&gt;1,MIN(Table136715[[#This Row],[BEE1]:[Column2]]),0)</f>
        <v>0</v>
      </c>
      <c r="K103" s="104" t="str">
        <f>IF(SUM(Table136715[[#This Row],[BEE1]:[Discard]])&gt;0,SUM(Table136715[[#This Row],[BEE1]:[Column4]])-Table136715[[#This Row],[Discard]]*0.9999,"")</f>
        <v/>
      </c>
      <c r="L103" s="86" t="str">
        <f>IF(Table136715[[#This Row],[Total]]&lt;&gt;"",RANK(Table136715[[#This Row],[Total]],Table136715[Total]),"")</f>
        <v/>
      </c>
      <c r="M103" s="105" t="str">
        <f>IF(Table136715[[#This Row],[Name]]&lt;&gt;"",Table136715[[#This Row],[Name]],"")</f>
        <v/>
      </c>
      <c r="N103" s="85">
        <f>SUM(Table136715[[#This Row],[BEE1]:[Column3]])-Table136715[[#This Row],[Discard]]</f>
        <v>0</v>
      </c>
      <c r="O103" s="105">
        <f>RANK(Table136715[[#This Row],[Total2]],Table136715[Total2])</f>
        <v>29</v>
      </c>
    </row>
    <row r="104" spans="1:15">
      <c r="A104" s="131"/>
      <c r="B104" s="86"/>
      <c r="C104" s="86"/>
      <c r="D104" s="86"/>
      <c r="E104" s="86"/>
      <c r="F104" s="86"/>
      <c r="G104" s="86"/>
      <c r="H104" s="86"/>
      <c r="I104" s="86"/>
      <c r="J104" s="108">
        <f>IF(COUNT(Table136715[[#This Row],[BEE1]:[Column4]])&gt;1,MIN(Table136715[[#This Row],[BEE1]:[Column2]]),0)</f>
        <v>0</v>
      </c>
      <c r="K104" s="104" t="str">
        <f>IF(SUM(Table136715[[#This Row],[BEE1]:[Discard]])&gt;0,SUM(Table136715[[#This Row],[BEE1]:[Column4]])-Table136715[[#This Row],[Discard]]*0.9999,"")</f>
        <v/>
      </c>
      <c r="L104" s="86" t="str">
        <f>IF(Table136715[[#This Row],[Total]]&lt;&gt;"",RANK(Table136715[[#This Row],[Total]],Table136715[Total]),"")</f>
        <v/>
      </c>
      <c r="M104" s="105" t="str">
        <f>IF(Table136715[[#This Row],[Name]]&lt;&gt;"",Table136715[[#This Row],[Name]],"")</f>
        <v/>
      </c>
      <c r="N104" s="85">
        <f>SUM(Table136715[[#This Row],[BEE1]:[Column3]])-Table136715[[#This Row],[Discard]]</f>
        <v>0</v>
      </c>
      <c r="O104" s="105">
        <f>RANK(Table136715[[#This Row],[Total2]],Table136715[Total2])</f>
        <v>29</v>
      </c>
    </row>
    <row r="105" spans="1:15">
      <c r="A105" s="131"/>
      <c r="B105" s="86"/>
      <c r="C105" s="86"/>
      <c r="D105" s="86"/>
      <c r="E105" s="86"/>
      <c r="F105" s="86"/>
      <c r="G105" s="86"/>
      <c r="H105" s="86"/>
      <c r="I105" s="86"/>
      <c r="J105" s="108">
        <f>IF(COUNT(Table136715[[#This Row],[BEE1]:[Column4]])&gt;1,MIN(Table136715[[#This Row],[BEE1]:[Column2]]),0)</f>
        <v>0</v>
      </c>
      <c r="K105" s="104" t="str">
        <f>IF(SUM(Table136715[[#This Row],[BEE1]:[Discard]])&gt;0,SUM(Table136715[[#This Row],[BEE1]:[Column4]])-Table136715[[#This Row],[Discard]]*0.9999,"")</f>
        <v/>
      </c>
      <c r="L105" s="86" t="str">
        <f>IF(Table136715[[#This Row],[Total]]&lt;&gt;"",RANK(Table136715[[#This Row],[Total]],Table136715[Total]),"")</f>
        <v/>
      </c>
      <c r="M105" s="105" t="str">
        <f>IF(Table136715[[#This Row],[Name]]&lt;&gt;"",Table136715[[#This Row],[Name]],"")</f>
        <v/>
      </c>
      <c r="N105" s="85">
        <f>SUM(Table136715[[#This Row],[BEE1]:[Column3]])-Table136715[[#This Row],[Discard]]</f>
        <v>0</v>
      </c>
      <c r="O105" s="105">
        <f>RANK(Table136715[[#This Row],[Total2]],Table136715[Total2])</f>
        <v>29</v>
      </c>
    </row>
    <row r="106" spans="1:15">
      <c r="A106" s="131"/>
      <c r="B106" s="86"/>
      <c r="C106" s="86"/>
      <c r="D106" s="86"/>
      <c r="E106" s="86"/>
      <c r="F106" s="86"/>
      <c r="G106" s="86"/>
      <c r="H106" s="86"/>
      <c r="I106" s="86"/>
      <c r="J106" s="108">
        <f>IF(COUNT(Table136715[[#This Row],[BEE1]:[Column4]])&gt;1,MIN(Table136715[[#This Row],[BEE1]:[Column2]]),0)</f>
        <v>0</v>
      </c>
      <c r="K106" s="104" t="str">
        <f>IF(SUM(Table136715[[#This Row],[BEE1]:[Discard]])&gt;0,SUM(Table136715[[#This Row],[BEE1]:[Column4]])-Table136715[[#This Row],[Discard]]*0.9999,"")</f>
        <v/>
      </c>
      <c r="L106" s="86" t="str">
        <f>IF(Table136715[[#This Row],[Total]]&lt;&gt;"",RANK(Table136715[[#This Row],[Total]],Table136715[Total]),"")</f>
        <v/>
      </c>
      <c r="M106" s="105" t="str">
        <f>IF(Table136715[[#This Row],[Name]]&lt;&gt;"",Table136715[[#This Row],[Name]],"")</f>
        <v/>
      </c>
      <c r="N106" s="85">
        <f>SUM(Table136715[[#This Row],[BEE1]:[Column3]])-Table136715[[#This Row],[Discard]]</f>
        <v>0</v>
      </c>
      <c r="O106" s="105">
        <f>RANK(Table136715[[#This Row],[Total2]],Table136715[Total2])</f>
        <v>29</v>
      </c>
    </row>
    <row r="107" spans="1:15">
      <c r="A107" s="131"/>
      <c r="B107" s="86"/>
      <c r="C107" s="86"/>
      <c r="D107" s="86"/>
      <c r="E107" s="86"/>
      <c r="F107" s="86"/>
      <c r="G107" s="86"/>
      <c r="H107" s="86"/>
      <c r="I107" s="86"/>
      <c r="J107" s="108">
        <f>IF(COUNT(Table136715[[#This Row],[BEE1]:[Column4]])&gt;1,MIN(Table136715[[#This Row],[BEE1]:[Column2]]),0)</f>
        <v>0</v>
      </c>
      <c r="K107" s="104" t="str">
        <f>IF(SUM(Table136715[[#This Row],[BEE1]:[Discard]])&gt;0,SUM(Table136715[[#This Row],[BEE1]:[Column4]])-Table136715[[#This Row],[Discard]]*0.9999,"")</f>
        <v/>
      </c>
      <c r="L107" s="86" t="str">
        <f>IF(Table136715[[#This Row],[Total]]&lt;&gt;"",RANK(Table136715[[#This Row],[Total]],Table136715[Total]),"")</f>
        <v/>
      </c>
      <c r="M107" s="105" t="str">
        <f>IF(Table136715[[#This Row],[Name]]&lt;&gt;"",Table136715[[#This Row],[Name]],"")</f>
        <v/>
      </c>
      <c r="N107" s="85">
        <f>SUM(Table136715[[#This Row],[BEE1]:[Column3]])-Table136715[[#This Row],[Discard]]</f>
        <v>0</v>
      </c>
      <c r="O107" s="105">
        <f>RANK(Table136715[[#This Row],[Total2]],Table136715[Total2])</f>
        <v>29</v>
      </c>
    </row>
    <row r="108" spans="1:15">
      <c r="A108" s="131"/>
      <c r="B108" s="86"/>
      <c r="C108" s="86"/>
      <c r="D108" s="86"/>
      <c r="E108" s="86"/>
      <c r="F108" s="86"/>
      <c r="G108" s="86"/>
      <c r="H108" s="86"/>
      <c r="I108" s="86"/>
      <c r="J108" s="108">
        <f>IF(COUNT(Table136715[[#This Row],[BEE1]:[Column4]])&gt;1,MIN(Table136715[[#This Row],[BEE1]:[Column2]]),0)</f>
        <v>0</v>
      </c>
      <c r="K108" s="104" t="str">
        <f>IF(SUM(Table136715[[#This Row],[BEE1]:[Discard]])&gt;0,SUM(Table136715[[#This Row],[BEE1]:[Column4]])-Table136715[[#This Row],[Discard]]*0.9999,"")</f>
        <v/>
      </c>
      <c r="L108" s="86" t="str">
        <f>IF(Table136715[[#This Row],[Total]]&lt;&gt;"",RANK(Table136715[[#This Row],[Total]],Table136715[Total]),"")</f>
        <v/>
      </c>
      <c r="M108" s="105" t="str">
        <f>IF(Table136715[[#This Row],[Name]]&lt;&gt;"",Table136715[[#This Row],[Name]],"")</f>
        <v/>
      </c>
      <c r="N108" s="85">
        <f>SUM(Table136715[[#This Row],[BEE1]:[Column3]])-Table136715[[#This Row],[Discard]]</f>
        <v>0</v>
      </c>
      <c r="O108" s="105">
        <f>RANK(Table136715[[#This Row],[Total2]],Table136715[Total2])</f>
        <v>29</v>
      </c>
    </row>
    <row r="109" spans="1:15">
      <c r="A109" s="131"/>
      <c r="B109" s="86"/>
      <c r="C109" s="86"/>
      <c r="D109" s="86"/>
      <c r="E109" s="86"/>
      <c r="F109" s="86"/>
      <c r="G109" s="86"/>
      <c r="H109" s="86"/>
      <c r="I109" s="86"/>
      <c r="J109" s="108">
        <f>IF(COUNT(Table136715[[#This Row],[BEE1]:[Column4]])&gt;1,MIN(Table136715[[#This Row],[BEE1]:[Column2]]),0)</f>
        <v>0</v>
      </c>
      <c r="K109" s="104" t="str">
        <f>IF(SUM(Table136715[[#This Row],[BEE1]:[Discard]])&gt;0,SUM(Table136715[[#This Row],[BEE1]:[Column4]])-Table136715[[#This Row],[Discard]]*0.9999,"")</f>
        <v/>
      </c>
      <c r="L109" s="86" t="str">
        <f>IF(Table136715[[#This Row],[Total]]&lt;&gt;"",RANK(Table136715[[#This Row],[Total]],Table136715[Total]),"")</f>
        <v/>
      </c>
      <c r="M109" s="105" t="str">
        <f>IF(Table136715[[#This Row],[Name]]&lt;&gt;"",Table136715[[#This Row],[Name]],"")</f>
        <v/>
      </c>
      <c r="N109" s="85">
        <f>SUM(Table136715[[#This Row],[BEE1]:[Column3]])-Table136715[[#This Row],[Discard]]</f>
        <v>0</v>
      </c>
      <c r="O109" s="105">
        <f>RANK(Table136715[[#This Row],[Total2]],Table136715[Total2])</f>
        <v>29</v>
      </c>
    </row>
    <row r="110" spans="1:15">
      <c r="A110" s="131"/>
      <c r="B110" s="86"/>
      <c r="C110" s="86"/>
      <c r="D110" s="86"/>
      <c r="E110" s="86"/>
      <c r="F110" s="86"/>
      <c r="G110" s="86"/>
      <c r="H110" s="86"/>
      <c r="I110" s="86"/>
      <c r="J110" s="108">
        <f>IF(COUNT(Table136715[[#This Row],[BEE1]:[Column4]])&gt;1,MIN(Table136715[[#This Row],[BEE1]:[Column2]]),0)</f>
        <v>0</v>
      </c>
      <c r="K110" s="104" t="str">
        <f>IF(SUM(Table136715[[#This Row],[BEE1]:[Discard]])&gt;0,SUM(Table136715[[#This Row],[BEE1]:[Column4]])-Table136715[[#This Row],[Discard]]*0.9999,"")</f>
        <v/>
      </c>
      <c r="L110" s="86" t="str">
        <f>IF(Table136715[[#This Row],[Total]]&lt;&gt;"",RANK(Table136715[[#This Row],[Total]],Table136715[Total]),"")</f>
        <v/>
      </c>
      <c r="M110" s="105" t="str">
        <f>IF(Table136715[[#This Row],[Name]]&lt;&gt;"",Table136715[[#This Row],[Name]],"")</f>
        <v/>
      </c>
      <c r="N110" s="85">
        <f>SUM(Table136715[[#This Row],[BEE1]:[Column3]])-Table136715[[#This Row],[Discard]]</f>
        <v>0</v>
      </c>
      <c r="O110" s="105">
        <f>RANK(Table136715[[#This Row],[Total2]],Table136715[Total2])</f>
        <v>29</v>
      </c>
    </row>
    <row r="111" spans="1:15">
      <c r="A111" s="131"/>
      <c r="B111" s="86"/>
      <c r="C111" s="86"/>
      <c r="D111" s="86"/>
      <c r="E111" s="86"/>
      <c r="F111" s="86"/>
      <c r="G111" s="86"/>
      <c r="H111" s="86"/>
      <c r="I111" s="86"/>
      <c r="J111" s="108">
        <f>IF(COUNT(Table136715[[#This Row],[BEE1]:[Column4]])&gt;1,MIN(Table136715[[#This Row],[BEE1]:[Column2]]),0)</f>
        <v>0</v>
      </c>
      <c r="K111" s="104" t="str">
        <f>IF(SUM(Table136715[[#This Row],[BEE1]:[Discard]])&gt;0,SUM(Table136715[[#This Row],[BEE1]:[Column4]])-Table136715[[#This Row],[Discard]]*0.9999,"")</f>
        <v/>
      </c>
      <c r="L111" s="86" t="str">
        <f>IF(Table136715[[#This Row],[Total]]&lt;&gt;"",RANK(Table136715[[#This Row],[Total]],Table136715[Total]),"")</f>
        <v/>
      </c>
      <c r="M111" s="105" t="str">
        <f>IF(Table136715[[#This Row],[Name]]&lt;&gt;"",Table136715[[#This Row],[Name]],"")</f>
        <v/>
      </c>
      <c r="N111" s="85">
        <f>SUM(Table136715[[#This Row],[BEE1]:[Column3]])-Table136715[[#This Row],[Discard]]</f>
        <v>0</v>
      </c>
      <c r="O111" s="105">
        <f>RANK(Table136715[[#This Row],[Total2]],Table136715[Total2])</f>
        <v>29</v>
      </c>
    </row>
    <row r="112" spans="1:15">
      <c r="A112" s="131"/>
      <c r="B112" s="86"/>
      <c r="C112" s="86"/>
      <c r="D112" s="86"/>
      <c r="E112" s="86"/>
      <c r="F112" s="86"/>
      <c r="G112" s="86"/>
      <c r="H112" s="86"/>
      <c r="I112" s="86"/>
      <c r="J112" s="108">
        <f>IF(COUNT(Table136715[[#This Row],[BEE1]:[Column4]])&gt;1,MIN(Table136715[[#This Row],[BEE1]:[Column2]]),0)</f>
        <v>0</v>
      </c>
      <c r="K112" s="104" t="str">
        <f>IF(SUM(Table136715[[#This Row],[BEE1]:[Discard]])&gt;0,SUM(Table136715[[#This Row],[BEE1]:[Column4]])-Table136715[[#This Row],[Discard]]*0.9999,"")</f>
        <v/>
      </c>
      <c r="L112" s="86" t="str">
        <f>IF(Table136715[[#This Row],[Total]]&lt;&gt;"",RANK(Table136715[[#This Row],[Total]],Table136715[Total]),"")</f>
        <v/>
      </c>
      <c r="M112" s="105" t="str">
        <f>IF(Table136715[[#This Row],[Name]]&lt;&gt;"",Table136715[[#This Row],[Name]],"")</f>
        <v/>
      </c>
      <c r="N112" s="85">
        <f>SUM(Table136715[[#This Row],[BEE1]:[Column3]])-Table136715[[#This Row],[Discard]]</f>
        <v>0</v>
      </c>
      <c r="O112" s="105">
        <f>RANK(Table136715[[#This Row],[Total2]],Table136715[Total2])</f>
        <v>29</v>
      </c>
    </row>
    <row r="113" spans="1:15">
      <c r="A113" s="131"/>
      <c r="B113" s="86"/>
      <c r="C113" s="86"/>
      <c r="D113" s="86"/>
      <c r="E113" s="86"/>
      <c r="F113" s="86"/>
      <c r="G113" s="86"/>
      <c r="H113" s="86"/>
      <c r="I113" s="86"/>
      <c r="J113" s="108">
        <f>IF(COUNT(Table136715[[#This Row],[BEE1]:[Column4]])&gt;1,MIN(Table136715[[#This Row],[BEE1]:[Column2]]),0)</f>
        <v>0</v>
      </c>
      <c r="K113" s="104" t="str">
        <f>IF(SUM(Table136715[[#This Row],[BEE1]:[Discard]])&gt;0,SUM(Table136715[[#This Row],[BEE1]:[Column4]])-Table136715[[#This Row],[Discard]]*0.9999,"")</f>
        <v/>
      </c>
      <c r="L113" s="86" t="str">
        <f>IF(Table136715[[#This Row],[Total]]&lt;&gt;"",RANK(Table136715[[#This Row],[Total]],Table136715[Total]),"")</f>
        <v/>
      </c>
      <c r="M113" s="105" t="str">
        <f>IF(Table136715[[#This Row],[Name]]&lt;&gt;"",Table136715[[#This Row],[Name]],"")</f>
        <v/>
      </c>
      <c r="N113" s="85">
        <f>SUM(Table136715[[#This Row],[BEE1]:[Column3]])-Table136715[[#This Row],[Discard]]</f>
        <v>0</v>
      </c>
      <c r="O113" s="105">
        <f>RANK(Table136715[[#This Row],[Total2]],Table136715[Total2])</f>
        <v>29</v>
      </c>
    </row>
    <row r="114" spans="1:15">
      <c r="A114" s="131"/>
      <c r="B114" s="86"/>
      <c r="C114" s="86"/>
      <c r="D114" s="86"/>
      <c r="E114" s="86"/>
      <c r="F114" s="86"/>
      <c r="G114" s="86"/>
      <c r="H114" s="86"/>
      <c r="I114" s="86"/>
      <c r="J114" s="108">
        <f>IF(COUNT(Table136715[[#This Row],[BEE1]:[Column4]])&gt;1,MIN(Table136715[[#This Row],[BEE1]:[Column2]]),0)</f>
        <v>0</v>
      </c>
      <c r="K114" s="104" t="str">
        <f>IF(SUM(Table136715[[#This Row],[BEE1]:[Discard]])&gt;0,SUM(Table136715[[#This Row],[BEE1]:[Column4]])-Table136715[[#This Row],[Discard]]*0.9999,"")</f>
        <v/>
      </c>
      <c r="L114" s="86" t="str">
        <f>IF(Table136715[[#This Row],[Total]]&lt;&gt;"",RANK(Table136715[[#This Row],[Total]],Table136715[Total]),"")</f>
        <v/>
      </c>
      <c r="M114" s="105" t="str">
        <f>IF(Table136715[[#This Row],[Name]]&lt;&gt;"",Table136715[[#This Row],[Name]],"")</f>
        <v/>
      </c>
      <c r="N114" s="85">
        <f>SUM(Table136715[[#This Row],[BEE1]:[Column3]])-Table136715[[#This Row],[Discard]]</f>
        <v>0</v>
      </c>
      <c r="O114" s="105">
        <f>RANK(Table136715[[#This Row],[Total2]],Table136715[Total2])</f>
        <v>29</v>
      </c>
    </row>
    <row r="115" spans="1:15">
      <c r="A115" s="131"/>
      <c r="B115" s="86"/>
      <c r="C115" s="86"/>
      <c r="D115" s="86"/>
      <c r="E115" s="86"/>
      <c r="F115" s="86"/>
      <c r="G115" s="86"/>
      <c r="H115" s="86"/>
      <c r="I115" s="86"/>
      <c r="J115" s="108">
        <f>IF(COUNT(Table136715[[#This Row],[BEE1]:[Column4]])&gt;1,MIN(Table136715[[#This Row],[BEE1]:[Column2]]),0)</f>
        <v>0</v>
      </c>
      <c r="K115" s="104" t="str">
        <f>IF(SUM(Table136715[[#This Row],[BEE1]:[Discard]])&gt;0,SUM(Table136715[[#This Row],[BEE1]:[Column4]])-Table136715[[#This Row],[Discard]]*0.9999,"")</f>
        <v/>
      </c>
      <c r="L115" s="86" t="str">
        <f>IF(Table136715[[#This Row],[Total]]&lt;&gt;"",RANK(Table136715[[#This Row],[Total]],Table136715[Total]),"")</f>
        <v/>
      </c>
      <c r="M115" s="105" t="str">
        <f>IF(Table136715[[#This Row],[Name]]&lt;&gt;"",Table136715[[#This Row],[Name]],"")</f>
        <v/>
      </c>
      <c r="N115" s="85">
        <f>SUM(Table136715[[#This Row],[BEE1]:[Column3]])-Table136715[[#This Row],[Discard]]</f>
        <v>0</v>
      </c>
      <c r="O115" s="105">
        <f>RANK(Table136715[[#This Row],[Total2]],Table136715[Total2])</f>
        <v>29</v>
      </c>
    </row>
    <row r="116" spans="1:15">
      <c r="A116" s="131"/>
      <c r="B116" s="86"/>
      <c r="C116" s="86"/>
      <c r="D116" s="86"/>
      <c r="E116" s="86"/>
      <c r="F116" s="86"/>
      <c r="G116" s="86"/>
      <c r="H116" s="86"/>
      <c r="I116" s="86"/>
      <c r="J116" s="108">
        <f>IF(COUNT(Table136715[[#This Row],[BEE1]:[Column4]])&gt;1,MIN(Table136715[[#This Row],[BEE1]:[Column2]]),0)</f>
        <v>0</v>
      </c>
      <c r="K116" s="104" t="str">
        <f>IF(SUM(Table136715[[#This Row],[BEE1]:[Discard]])&gt;0,SUM(Table136715[[#This Row],[BEE1]:[Column4]])-Table136715[[#This Row],[Discard]]*0.9999,"")</f>
        <v/>
      </c>
      <c r="L116" s="86" t="str">
        <f>IF(Table136715[[#This Row],[Total]]&lt;&gt;"",RANK(Table136715[[#This Row],[Total]],Table136715[Total]),"")</f>
        <v/>
      </c>
      <c r="M116" s="105" t="str">
        <f>IF(Table136715[[#This Row],[Name]]&lt;&gt;"",Table136715[[#This Row],[Name]],"")</f>
        <v/>
      </c>
      <c r="N116" s="85">
        <f>SUM(Table136715[[#This Row],[BEE1]:[Column3]])-Table136715[[#This Row],[Discard]]</f>
        <v>0</v>
      </c>
      <c r="O116" s="105">
        <f>RANK(Table136715[[#This Row],[Total2]],Table136715[Total2])</f>
        <v>29</v>
      </c>
    </row>
    <row r="117" spans="1:15">
      <c r="A117" s="131"/>
      <c r="B117" s="86"/>
      <c r="C117" s="86"/>
      <c r="D117" s="86"/>
      <c r="E117" s="86"/>
      <c r="F117" s="86"/>
      <c r="G117" s="86"/>
      <c r="H117" s="86"/>
      <c r="I117" s="86"/>
      <c r="J117" s="108">
        <f>IF(COUNT(Table136715[[#This Row],[BEE1]:[Column4]])&gt;1,MIN(Table136715[[#This Row],[BEE1]:[Column2]]),0)</f>
        <v>0</v>
      </c>
      <c r="K117" s="104" t="str">
        <f>IF(SUM(Table136715[[#This Row],[BEE1]:[Discard]])&gt;0,SUM(Table136715[[#This Row],[BEE1]:[Column4]])-Table136715[[#This Row],[Discard]]*0.9999,"")</f>
        <v/>
      </c>
      <c r="L117" s="86" t="str">
        <f>IF(Table136715[[#This Row],[Total]]&lt;&gt;"",RANK(Table136715[[#This Row],[Total]],Table136715[Total]),"")</f>
        <v/>
      </c>
      <c r="M117" s="105" t="str">
        <f>IF(Table136715[[#This Row],[Name]]&lt;&gt;"",Table136715[[#This Row],[Name]],"")</f>
        <v/>
      </c>
      <c r="N117" s="85">
        <f>SUM(Table136715[[#This Row],[BEE1]:[Column3]])-Table136715[[#This Row],[Discard]]</f>
        <v>0</v>
      </c>
      <c r="O117" s="105">
        <f>RANK(Table136715[[#This Row],[Total2]],Table136715[Total2])</f>
        <v>29</v>
      </c>
    </row>
    <row r="118" spans="1:15">
      <c r="A118" s="131"/>
      <c r="B118" s="86"/>
      <c r="C118" s="86"/>
      <c r="D118" s="86"/>
      <c r="E118" s="86"/>
      <c r="F118" s="86"/>
      <c r="G118" s="86"/>
      <c r="H118" s="86"/>
      <c r="I118" s="86"/>
      <c r="J118" s="108">
        <f>IF(COUNT(Table136715[[#This Row],[BEE1]:[Column4]])&gt;1,MIN(Table136715[[#This Row],[BEE1]:[Column2]]),0)</f>
        <v>0</v>
      </c>
      <c r="K118" s="104" t="str">
        <f>IF(SUM(Table136715[[#This Row],[BEE1]:[Discard]])&gt;0,SUM(Table136715[[#This Row],[BEE1]:[Column4]])-Table136715[[#This Row],[Discard]]*0.9999,"")</f>
        <v/>
      </c>
      <c r="L118" s="86" t="str">
        <f>IF(Table136715[[#This Row],[Total]]&lt;&gt;"",RANK(Table136715[[#This Row],[Total]],Table136715[Total]),"")</f>
        <v/>
      </c>
      <c r="M118" s="105" t="str">
        <f>IF(Table136715[[#This Row],[Name]]&lt;&gt;"",Table136715[[#This Row],[Name]],"")</f>
        <v/>
      </c>
      <c r="N118" s="85">
        <f>SUM(Table136715[[#This Row],[BEE1]:[Column3]])-Table136715[[#This Row],[Discard]]</f>
        <v>0</v>
      </c>
      <c r="O118" s="105">
        <f>RANK(Table136715[[#This Row],[Total2]],Table136715[Total2])</f>
        <v>29</v>
      </c>
    </row>
    <row r="119" spans="1:15">
      <c r="A119" s="131"/>
      <c r="B119" s="86"/>
      <c r="C119" s="86"/>
      <c r="D119" s="86"/>
      <c r="E119" s="86"/>
      <c r="F119" s="86"/>
      <c r="G119" s="86"/>
      <c r="H119" s="86"/>
      <c r="I119" s="86"/>
      <c r="J119" s="108">
        <f>IF(COUNT(Table136715[[#This Row],[BEE1]:[Column4]])&gt;1,MIN(Table136715[[#This Row],[BEE1]:[Column2]]),0)</f>
        <v>0</v>
      </c>
      <c r="K119" s="104" t="str">
        <f>IF(SUM(Table136715[[#This Row],[BEE1]:[Discard]])&gt;0,SUM(Table136715[[#This Row],[BEE1]:[Column4]])-Table136715[[#This Row],[Discard]]*0.9999,"")</f>
        <v/>
      </c>
      <c r="L119" s="86" t="str">
        <f>IF(Table136715[[#This Row],[Total]]&lt;&gt;"",RANK(Table136715[[#This Row],[Total]],Table136715[Total]),"")</f>
        <v/>
      </c>
      <c r="M119" s="105" t="str">
        <f>IF(Table136715[[#This Row],[Name]]&lt;&gt;"",Table136715[[#This Row],[Name]],"")</f>
        <v/>
      </c>
      <c r="N119" s="85">
        <f>SUM(Table136715[[#This Row],[BEE1]:[Column3]])-Table136715[[#This Row],[Discard]]</f>
        <v>0</v>
      </c>
      <c r="O119" s="105">
        <f>RANK(Table136715[[#This Row],[Total2]],Table136715[Total2])</f>
        <v>29</v>
      </c>
    </row>
    <row r="120" spans="1:15">
      <c r="A120" s="131"/>
      <c r="B120" s="86"/>
      <c r="C120" s="86"/>
      <c r="D120" s="86"/>
      <c r="E120" s="86"/>
      <c r="F120" s="86"/>
      <c r="G120" s="86"/>
      <c r="H120" s="86"/>
      <c r="I120" s="86"/>
      <c r="J120" s="108">
        <f>IF(COUNT(Table136715[[#This Row],[BEE1]:[Column4]])&gt;1,MIN(Table136715[[#This Row],[BEE1]:[Column2]]),0)</f>
        <v>0</v>
      </c>
      <c r="K120" s="104" t="str">
        <f>IF(SUM(Table136715[[#This Row],[BEE1]:[Discard]])&gt;0,SUM(Table136715[[#This Row],[BEE1]:[Column4]])-Table136715[[#This Row],[Discard]]*0.9999,"")</f>
        <v/>
      </c>
      <c r="L120" s="86" t="str">
        <f>IF(Table136715[[#This Row],[Total]]&lt;&gt;"",RANK(Table136715[[#This Row],[Total]],Table136715[Total]),"")</f>
        <v/>
      </c>
      <c r="M120" s="105" t="str">
        <f>IF(Table136715[[#This Row],[Name]]&lt;&gt;"",Table136715[[#This Row],[Name]],"")</f>
        <v/>
      </c>
      <c r="N120" s="85">
        <f>SUM(Table136715[[#This Row],[BEE1]:[Column3]])-Table136715[[#This Row],[Discard]]</f>
        <v>0</v>
      </c>
      <c r="O120" s="105">
        <f>RANK(Table136715[[#This Row],[Total2]],Table136715[Total2])</f>
        <v>29</v>
      </c>
    </row>
    <row r="121" spans="1:15">
      <c r="A121" s="131"/>
      <c r="B121" s="86"/>
      <c r="C121" s="86"/>
      <c r="D121" s="86"/>
      <c r="E121" s="86"/>
      <c r="F121" s="86"/>
      <c r="G121" s="86"/>
      <c r="H121" s="86"/>
      <c r="I121" s="86"/>
      <c r="J121" s="108">
        <f>IF(COUNT(Table136715[[#This Row],[BEE1]:[Column4]])&gt;1,MIN(Table136715[[#This Row],[BEE1]:[Column2]]),0)</f>
        <v>0</v>
      </c>
      <c r="K121" s="104" t="str">
        <f>IF(SUM(Table136715[[#This Row],[BEE1]:[Discard]])&gt;0,SUM(Table136715[[#This Row],[BEE1]:[Column4]])-Table136715[[#This Row],[Discard]]*0.9999,"")</f>
        <v/>
      </c>
      <c r="L121" s="86" t="str">
        <f>IF(Table136715[[#This Row],[Total]]&lt;&gt;"",RANK(Table136715[[#This Row],[Total]],Table136715[Total]),"")</f>
        <v/>
      </c>
      <c r="M121" s="105" t="str">
        <f>IF(Table136715[[#This Row],[Name]]&lt;&gt;"",Table136715[[#This Row],[Name]],"")</f>
        <v/>
      </c>
      <c r="N121" s="85">
        <f>SUM(Table136715[[#This Row],[BEE1]:[Column3]])-Table136715[[#This Row],[Discard]]</f>
        <v>0</v>
      </c>
      <c r="O121" s="105">
        <f>RANK(Table136715[[#This Row],[Total2]],Table136715[Total2])</f>
        <v>29</v>
      </c>
    </row>
    <row r="122" spans="1:15">
      <c r="A122" s="131"/>
      <c r="B122" s="86"/>
      <c r="C122" s="86"/>
      <c r="D122" s="86"/>
      <c r="E122" s="86"/>
      <c r="F122" s="86"/>
      <c r="G122" s="86"/>
      <c r="H122" s="86"/>
      <c r="I122" s="86"/>
      <c r="J122" s="108">
        <f>IF(COUNT(Table136715[[#This Row],[BEE1]:[Column4]])&gt;1,MIN(Table136715[[#This Row],[BEE1]:[Column2]]),0)</f>
        <v>0</v>
      </c>
      <c r="K122" s="104" t="str">
        <f>IF(SUM(Table136715[[#This Row],[BEE1]:[Discard]])&gt;0,SUM(Table136715[[#This Row],[BEE1]:[Column4]])-Table136715[[#This Row],[Discard]]*0.9999,"")</f>
        <v/>
      </c>
      <c r="L122" s="86" t="str">
        <f>IF(Table136715[[#This Row],[Total]]&lt;&gt;"",RANK(Table136715[[#This Row],[Total]],Table136715[Total]),"")</f>
        <v/>
      </c>
      <c r="M122" s="105" t="str">
        <f>IF(Table136715[[#This Row],[Name]]&lt;&gt;"",Table136715[[#This Row],[Name]],"")</f>
        <v/>
      </c>
      <c r="N122" s="85">
        <f>SUM(Table136715[[#This Row],[BEE1]:[Column3]])-Table136715[[#This Row],[Discard]]</f>
        <v>0</v>
      </c>
      <c r="O122" s="105">
        <f>RANK(Table136715[[#This Row],[Total2]],Table136715[Total2])</f>
        <v>29</v>
      </c>
    </row>
    <row r="123" spans="1:15">
      <c r="A123" s="131"/>
      <c r="B123" s="86"/>
      <c r="C123" s="86"/>
      <c r="D123" s="86"/>
      <c r="E123" s="86"/>
      <c r="F123" s="86"/>
      <c r="G123" s="86"/>
      <c r="H123" s="86"/>
      <c r="I123" s="86"/>
      <c r="J123" s="108">
        <f>IF(COUNT(Table136715[[#This Row],[BEE1]:[Column4]])&gt;1,MIN(Table136715[[#This Row],[BEE1]:[Column2]]),0)</f>
        <v>0</v>
      </c>
      <c r="K123" s="104" t="str">
        <f>IF(SUM(Table136715[[#This Row],[BEE1]:[Discard]])&gt;0,SUM(Table136715[[#This Row],[BEE1]:[Column4]])-Table136715[[#This Row],[Discard]]*0.9999,"")</f>
        <v/>
      </c>
      <c r="L123" s="86" t="str">
        <f>IF(Table136715[[#This Row],[Total]]&lt;&gt;"",RANK(Table136715[[#This Row],[Total]],Table136715[Total]),"")</f>
        <v/>
      </c>
      <c r="M123" s="105" t="str">
        <f>IF(Table136715[[#This Row],[Name]]&lt;&gt;"",Table136715[[#This Row],[Name]],"")</f>
        <v/>
      </c>
      <c r="N123" s="85">
        <f>SUM(Table136715[[#This Row],[BEE1]:[Column3]])-Table136715[[#This Row],[Discard]]</f>
        <v>0</v>
      </c>
      <c r="O123" s="105">
        <f>RANK(Table136715[[#This Row],[Total2]],Table136715[Total2])</f>
        <v>29</v>
      </c>
    </row>
    <row r="124" spans="1:15">
      <c r="A124" s="131"/>
      <c r="B124" s="86"/>
      <c r="C124" s="86"/>
      <c r="D124" s="86"/>
      <c r="E124" s="86"/>
      <c r="F124" s="86"/>
      <c r="G124" s="86"/>
      <c r="H124" s="86"/>
      <c r="I124" s="86"/>
      <c r="J124" s="108">
        <f>IF(COUNT(Table136715[[#This Row],[BEE1]:[Column4]])&gt;1,MIN(Table136715[[#This Row],[BEE1]:[Column2]]),0)</f>
        <v>0</v>
      </c>
      <c r="K124" s="104" t="str">
        <f>IF(SUM(Table136715[[#This Row],[BEE1]:[Discard]])&gt;0,SUM(Table136715[[#This Row],[BEE1]:[Column4]])-Table136715[[#This Row],[Discard]]*0.9999,"")</f>
        <v/>
      </c>
      <c r="L124" s="86" t="str">
        <f>IF(Table136715[[#This Row],[Total]]&lt;&gt;"",RANK(Table136715[[#This Row],[Total]],Table136715[Total]),"")</f>
        <v/>
      </c>
      <c r="M124" s="105" t="str">
        <f>IF(Table136715[[#This Row],[Name]]&lt;&gt;"",Table136715[[#This Row],[Name]],"")</f>
        <v/>
      </c>
      <c r="N124" s="85">
        <f>SUM(Table136715[[#This Row],[BEE1]:[Column3]])-Table136715[[#This Row],[Discard]]</f>
        <v>0</v>
      </c>
      <c r="O124" s="105">
        <f>RANK(Table136715[[#This Row],[Total2]],Table136715[Total2])</f>
        <v>29</v>
      </c>
    </row>
    <row r="125" spans="1:15">
      <c r="A125" s="131"/>
      <c r="B125" s="86"/>
      <c r="C125" s="86"/>
      <c r="D125" s="86"/>
      <c r="E125" s="86"/>
      <c r="F125" s="86"/>
      <c r="G125" s="86"/>
      <c r="H125" s="86"/>
      <c r="I125" s="86"/>
      <c r="J125" s="108">
        <f>IF(COUNT(Table136715[[#This Row],[BEE1]:[Column4]])&gt;1,MIN(Table136715[[#This Row],[BEE1]:[Column2]]),0)</f>
        <v>0</v>
      </c>
      <c r="K125" s="104" t="str">
        <f>IF(SUM(Table136715[[#This Row],[BEE1]:[Discard]])&gt;0,SUM(Table136715[[#This Row],[BEE1]:[Column4]])-Table136715[[#This Row],[Discard]]*0.9999,"")</f>
        <v/>
      </c>
      <c r="L125" s="86" t="str">
        <f>IF(Table136715[[#This Row],[Total]]&lt;&gt;"",RANK(Table136715[[#This Row],[Total]],Table136715[Total]),"")</f>
        <v/>
      </c>
      <c r="M125" s="105" t="str">
        <f>IF(Table136715[[#This Row],[Name]]&lt;&gt;"",Table136715[[#This Row],[Name]],"")</f>
        <v/>
      </c>
      <c r="N125" s="85">
        <f>SUM(Table136715[[#This Row],[BEE1]:[Column3]])-Table136715[[#This Row],[Discard]]</f>
        <v>0</v>
      </c>
      <c r="O125" s="105">
        <f>RANK(Table136715[[#This Row],[Total2]],Table136715[Total2])</f>
        <v>29</v>
      </c>
    </row>
    <row r="126" spans="1:15">
      <c r="A126" s="131"/>
      <c r="B126" s="86"/>
      <c r="C126" s="86"/>
      <c r="D126" s="86"/>
      <c r="E126" s="86"/>
      <c r="F126" s="86"/>
      <c r="G126" s="86"/>
      <c r="H126" s="86"/>
      <c r="I126" s="86"/>
      <c r="J126" s="108">
        <f>IF(COUNT(Table136715[[#This Row],[BEE1]:[Column4]])&gt;1,MIN(Table136715[[#This Row],[BEE1]:[Column2]]),0)</f>
        <v>0</v>
      </c>
      <c r="K126" s="104" t="str">
        <f>IF(SUM(Table136715[[#This Row],[BEE1]:[Discard]])&gt;0,SUM(Table136715[[#This Row],[BEE1]:[Column4]])-Table136715[[#This Row],[Discard]]*0.9999,"")</f>
        <v/>
      </c>
      <c r="L126" s="86" t="str">
        <f>IF(Table136715[[#This Row],[Total]]&lt;&gt;"",RANK(Table136715[[#This Row],[Total]],Table136715[Total]),"")</f>
        <v/>
      </c>
      <c r="M126" s="105" t="str">
        <f>IF(Table136715[[#This Row],[Name]]&lt;&gt;"",Table136715[[#This Row],[Name]],"")</f>
        <v/>
      </c>
      <c r="N126" s="85">
        <f>SUM(Table136715[[#This Row],[BEE1]:[Column3]])-Table136715[[#This Row],[Discard]]</f>
        <v>0</v>
      </c>
      <c r="O126" s="105">
        <f>RANK(Table136715[[#This Row],[Total2]],Table136715[Total2])</f>
        <v>29</v>
      </c>
    </row>
    <row r="127" spans="1:15">
      <c r="A127" s="131"/>
      <c r="B127" s="86"/>
      <c r="C127" s="86"/>
      <c r="D127" s="86"/>
      <c r="E127" s="86"/>
      <c r="F127" s="86"/>
      <c r="G127" s="86"/>
      <c r="H127" s="86"/>
      <c r="I127" s="86"/>
      <c r="J127" s="108">
        <f>IF(COUNT(Table136715[[#This Row],[BEE1]:[Column4]])&gt;1,MIN(Table136715[[#This Row],[BEE1]:[Column2]]),0)</f>
        <v>0</v>
      </c>
      <c r="K127" s="104" t="str">
        <f>IF(SUM(Table136715[[#This Row],[BEE1]:[Discard]])&gt;0,SUM(Table136715[[#This Row],[BEE1]:[Column4]])-Table136715[[#This Row],[Discard]]*0.9999,"")</f>
        <v/>
      </c>
      <c r="L127" s="86" t="str">
        <f>IF(Table136715[[#This Row],[Total]]&lt;&gt;"",RANK(Table136715[[#This Row],[Total]],Table136715[Total]),"")</f>
        <v/>
      </c>
      <c r="M127" s="105" t="str">
        <f>IF(Table136715[[#This Row],[Name]]&lt;&gt;"",Table136715[[#This Row],[Name]],"")</f>
        <v/>
      </c>
      <c r="N127" s="85">
        <f>SUM(Table136715[[#This Row],[BEE1]:[Column3]])-Table136715[[#This Row],[Discard]]</f>
        <v>0</v>
      </c>
      <c r="O127" s="105">
        <f>RANK(Table136715[[#This Row],[Total2]],Table136715[Total2])</f>
        <v>29</v>
      </c>
    </row>
    <row r="128" spans="1:15">
      <c r="A128" s="131"/>
      <c r="B128" s="86"/>
      <c r="C128" s="86"/>
      <c r="D128" s="86"/>
      <c r="E128" s="86"/>
      <c r="F128" s="86"/>
      <c r="G128" s="86"/>
      <c r="H128" s="86"/>
      <c r="I128" s="86"/>
      <c r="J128" s="108">
        <f>IF(COUNT(Table136715[[#This Row],[BEE1]:[Column4]])&gt;1,MIN(Table136715[[#This Row],[BEE1]:[Column2]]),0)</f>
        <v>0</v>
      </c>
      <c r="K128" s="104" t="str">
        <f>IF(SUM(Table136715[[#This Row],[BEE1]:[Discard]])&gt;0,SUM(Table136715[[#This Row],[BEE1]:[Column4]])-Table136715[[#This Row],[Discard]]*0.9999,"")</f>
        <v/>
      </c>
      <c r="L128" s="86" t="str">
        <f>IF(Table136715[[#This Row],[Total]]&lt;&gt;"",RANK(Table136715[[#This Row],[Total]],Table136715[Total]),"")</f>
        <v/>
      </c>
      <c r="M128" s="105" t="str">
        <f>IF(Table136715[[#This Row],[Name]]&lt;&gt;"",Table136715[[#This Row],[Name]],"")</f>
        <v/>
      </c>
      <c r="N128" s="85">
        <f>SUM(Table136715[[#This Row],[BEE1]:[Column3]])-Table136715[[#This Row],[Discard]]</f>
        <v>0</v>
      </c>
      <c r="O128" s="105">
        <f>RANK(Table136715[[#This Row],[Total2]],Table136715[Total2])</f>
        <v>29</v>
      </c>
    </row>
    <row r="129" spans="1:15">
      <c r="A129" s="131"/>
      <c r="B129" s="86"/>
      <c r="C129" s="86"/>
      <c r="D129" s="86"/>
      <c r="E129" s="86"/>
      <c r="F129" s="86"/>
      <c r="G129" s="86"/>
      <c r="H129" s="86"/>
      <c r="I129" s="86"/>
      <c r="J129" s="108">
        <f>IF(COUNT(Table136715[[#This Row],[BEE1]:[Column4]])&gt;1,MIN(Table136715[[#This Row],[BEE1]:[Column2]]),0)</f>
        <v>0</v>
      </c>
      <c r="K129" s="104" t="str">
        <f>IF(SUM(Table136715[[#This Row],[BEE1]:[Discard]])&gt;0,SUM(Table136715[[#This Row],[BEE1]:[Column4]])-Table136715[[#This Row],[Discard]]*0.9999,"")</f>
        <v/>
      </c>
      <c r="L129" s="86" t="str">
        <f>IF(Table136715[[#This Row],[Total]]&lt;&gt;"",RANK(Table136715[[#This Row],[Total]],Table136715[Total]),"")</f>
        <v/>
      </c>
      <c r="M129" s="105" t="str">
        <f>IF(Table136715[[#This Row],[Name]]&lt;&gt;"",Table136715[[#This Row],[Name]],"")</f>
        <v/>
      </c>
      <c r="N129" s="85">
        <f>SUM(Table136715[[#This Row],[BEE1]:[Column3]])-Table136715[[#This Row],[Discard]]</f>
        <v>0</v>
      </c>
      <c r="O129" s="105">
        <f>RANK(Table136715[[#This Row],[Total2]],Table136715[Total2])</f>
        <v>29</v>
      </c>
    </row>
    <row r="130" spans="1:15">
      <c r="A130" s="131"/>
      <c r="B130" s="86"/>
      <c r="C130" s="86"/>
      <c r="D130" s="86"/>
      <c r="E130" s="86"/>
      <c r="F130" s="86"/>
      <c r="G130" s="86"/>
      <c r="H130" s="86"/>
      <c r="I130" s="86"/>
      <c r="J130" s="108">
        <f>IF(COUNT(Table136715[[#This Row],[BEE1]:[Column4]])&gt;1,MIN(Table136715[[#This Row],[BEE1]:[Column2]]),0)</f>
        <v>0</v>
      </c>
      <c r="K130" s="104" t="str">
        <f>IF(SUM(Table136715[[#This Row],[BEE1]:[Discard]])&gt;0,SUM(Table136715[[#This Row],[BEE1]:[Column4]])-Table136715[[#This Row],[Discard]]*0.9999,"")</f>
        <v/>
      </c>
      <c r="L130" s="86" t="str">
        <f>IF(Table136715[[#This Row],[Total]]&lt;&gt;"",RANK(Table136715[[#This Row],[Total]],Table136715[Total]),"")</f>
        <v/>
      </c>
      <c r="M130" s="105" t="str">
        <f>IF(Table136715[[#This Row],[Name]]&lt;&gt;"",Table136715[[#This Row],[Name]],"")</f>
        <v/>
      </c>
      <c r="N130" s="85">
        <f>SUM(Table136715[[#This Row],[BEE1]:[Column3]])-Table136715[[#This Row],[Discard]]</f>
        <v>0</v>
      </c>
      <c r="O130" s="105">
        <f>RANK(Table136715[[#This Row],[Total2]],Table136715[Total2])</f>
        <v>29</v>
      </c>
    </row>
    <row r="131" spans="1:15">
      <c r="A131" s="131"/>
      <c r="B131" s="86"/>
      <c r="C131" s="86"/>
      <c r="D131" s="86"/>
      <c r="E131" s="86"/>
      <c r="F131" s="86"/>
      <c r="G131" s="86"/>
      <c r="H131" s="86"/>
      <c r="I131" s="86"/>
      <c r="J131" s="108">
        <f>IF(COUNT(Table136715[[#This Row],[BEE1]:[Column4]])&gt;1,MIN(Table136715[[#This Row],[BEE1]:[Column2]]),0)</f>
        <v>0</v>
      </c>
      <c r="K131" s="104" t="str">
        <f>IF(SUM(Table136715[[#This Row],[BEE1]:[Discard]])&gt;0,SUM(Table136715[[#This Row],[BEE1]:[Column4]])-Table136715[[#This Row],[Discard]]*0.9999,"")</f>
        <v/>
      </c>
      <c r="L131" s="86" t="str">
        <f>IF(Table136715[[#This Row],[Total]]&lt;&gt;"",RANK(Table136715[[#This Row],[Total]],Table136715[Total]),"")</f>
        <v/>
      </c>
      <c r="M131" s="105" t="str">
        <f>IF(Table136715[[#This Row],[Name]]&lt;&gt;"",Table136715[[#This Row],[Name]],"")</f>
        <v/>
      </c>
      <c r="N131" s="85">
        <f>SUM(Table136715[[#This Row],[BEE1]:[Column3]])-Table136715[[#This Row],[Discard]]</f>
        <v>0</v>
      </c>
      <c r="O131" s="105">
        <f>RANK(Table136715[[#This Row],[Total2]],Table136715[Total2])</f>
        <v>29</v>
      </c>
    </row>
    <row r="132" spans="1:15">
      <c r="A132" s="131"/>
      <c r="B132" s="86"/>
      <c r="C132" s="86"/>
      <c r="D132" s="86"/>
      <c r="E132" s="86"/>
      <c r="F132" s="86"/>
      <c r="G132" s="86"/>
      <c r="H132" s="86"/>
      <c r="I132" s="86"/>
      <c r="J132" s="108">
        <f>IF(COUNT(Table136715[[#This Row],[BEE1]:[Column4]])&gt;1,MIN(Table136715[[#This Row],[BEE1]:[Column2]]),0)</f>
        <v>0</v>
      </c>
      <c r="K132" s="104" t="str">
        <f>IF(SUM(Table136715[[#This Row],[BEE1]:[Discard]])&gt;0,SUM(Table136715[[#This Row],[BEE1]:[Column4]])-Table136715[[#This Row],[Discard]]*0.9999,"")</f>
        <v/>
      </c>
      <c r="L132" s="86" t="str">
        <f>IF(Table136715[[#This Row],[Total]]&lt;&gt;"",RANK(Table136715[[#This Row],[Total]],Table136715[Total]),"")</f>
        <v/>
      </c>
      <c r="M132" s="105" t="str">
        <f>IF(Table136715[[#This Row],[Name]]&lt;&gt;"",Table136715[[#This Row],[Name]],"")</f>
        <v/>
      </c>
      <c r="N132" s="85">
        <f>SUM(Table136715[[#This Row],[BEE1]:[Column3]])-Table136715[[#This Row],[Discard]]</f>
        <v>0</v>
      </c>
      <c r="O132" s="105">
        <f>RANK(Table136715[[#This Row],[Total2]],Table136715[Total2])</f>
        <v>29</v>
      </c>
    </row>
    <row r="133" spans="1:15">
      <c r="A133" s="131"/>
      <c r="B133" s="86"/>
      <c r="C133" s="86"/>
      <c r="D133" s="86"/>
      <c r="E133" s="86"/>
      <c r="F133" s="86"/>
      <c r="G133" s="86"/>
      <c r="H133" s="86"/>
      <c r="I133" s="86"/>
      <c r="J133" s="108">
        <f>IF(COUNT(Table136715[[#This Row],[BEE1]:[Column4]])&gt;1,MIN(Table136715[[#This Row],[BEE1]:[Column2]]),0)</f>
        <v>0</v>
      </c>
      <c r="K133" s="104" t="str">
        <f>IF(SUM(Table136715[[#This Row],[BEE1]:[Discard]])&gt;0,SUM(Table136715[[#This Row],[BEE1]:[Column4]])-Table136715[[#This Row],[Discard]]*0.9999,"")</f>
        <v/>
      </c>
      <c r="L133" s="86" t="str">
        <f>IF(Table136715[[#This Row],[Total]]&lt;&gt;"",RANK(Table136715[[#This Row],[Total]],Table136715[Total]),"")</f>
        <v/>
      </c>
      <c r="M133" s="105" t="str">
        <f>IF(Table136715[[#This Row],[Name]]&lt;&gt;"",Table136715[[#This Row],[Name]],"")</f>
        <v/>
      </c>
      <c r="N133" s="85">
        <f>SUM(Table136715[[#This Row],[BEE1]:[Column3]])-Table136715[[#This Row],[Discard]]</f>
        <v>0</v>
      </c>
      <c r="O133" s="105">
        <f>RANK(Table136715[[#This Row],[Total2]],Table136715[Total2])</f>
        <v>29</v>
      </c>
    </row>
    <row r="134" spans="1:15">
      <c r="A134" s="131"/>
      <c r="B134" s="86"/>
      <c r="C134" s="86"/>
      <c r="D134" s="86"/>
      <c r="E134" s="86"/>
      <c r="F134" s="86"/>
      <c r="G134" s="86"/>
      <c r="H134" s="86"/>
      <c r="I134" s="86"/>
      <c r="J134" s="108">
        <f>IF(COUNT(Table136715[[#This Row],[BEE1]:[Column4]])&gt;1,MIN(Table136715[[#This Row],[BEE1]:[Column2]]),0)</f>
        <v>0</v>
      </c>
      <c r="K134" s="104" t="str">
        <f>IF(SUM(Table136715[[#This Row],[BEE1]:[Discard]])&gt;0,SUM(Table136715[[#This Row],[BEE1]:[Column4]])-Table136715[[#This Row],[Discard]]*0.9999,"")</f>
        <v/>
      </c>
      <c r="L134" s="86" t="str">
        <f>IF(Table136715[[#This Row],[Total]]&lt;&gt;"",RANK(Table136715[[#This Row],[Total]],Table136715[Total]),"")</f>
        <v/>
      </c>
      <c r="M134" s="105" t="str">
        <f>IF(Table136715[[#This Row],[Name]]&lt;&gt;"",Table136715[[#This Row],[Name]],"")</f>
        <v/>
      </c>
      <c r="N134" s="85">
        <f>SUM(Table136715[[#This Row],[BEE1]:[Column3]])-Table136715[[#This Row],[Discard]]</f>
        <v>0</v>
      </c>
      <c r="O134" s="105">
        <f>RANK(Table136715[[#This Row],[Total2]],Table136715[Total2])</f>
        <v>29</v>
      </c>
    </row>
    <row r="135" spans="1:15">
      <c r="A135" s="131"/>
      <c r="B135" s="86"/>
      <c r="C135" s="86"/>
      <c r="D135" s="86"/>
      <c r="E135" s="86"/>
      <c r="F135" s="86"/>
      <c r="G135" s="86"/>
      <c r="H135" s="86"/>
      <c r="I135" s="86"/>
      <c r="J135" s="108">
        <f>IF(COUNT(Table136715[[#This Row],[BEE1]:[Column4]])&gt;1,MIN(Table136715[[#This Row],[BEE1]:[Column2]]),0)</f>
        <v>0</v>
      </c>
      <c r="K135" s="104" t="str">
        <f>IF(SUM(Table136715[[#This Row],[BEE1]:[Discard]])&gt;0,SUM(Table136715[[#This Row],[BEE1]:[Column4]])-Table136715[[#This Row],[Discard]]*0.9999,"")</f>
        <v/>
      </c>
      <c r="L135" s="86" t="str">
        <f>IF(Table136715[[#This Row],[Total]]&lt;&gt;"",RANK(Table136715[[#This Row],[Total]],Table136715[Total]),"")</f>
        <v/>
      </c>
      <c r="M135" s="105" t="str">
        <f>IF(Table136715[[#This Row],[Name]]&lt;&gt;"",Table136715[[#This Row],[Name]],"")</f>
        <v/>
      </c>
      <c r="N135" s="85">
        <f>SUM(Table136715[[#This Row],[BEE1]:[Column3]])-Table136715[[#This Row],[Discard]]</f>
        <v>0</v>
      </c>
      <c r="O135" s="105">
        <f>RANK(Table136715[[#This Row],[Total2]],Table136715[Total2])</f>
        <v>29</v>
      </c>
    </row>
    <row r="136" spans="1:15">
      <c r="A136" s="131"/>
      <c r="B136" s="86"/>
      <c r="C136" s="86"/>
      <c r="D136" s="86"/>
      <c r="E136" s="86"/>
      <c r="F136" s="86"/>
      <c r="G136" s="86"/>
      <c r="H136" s="86"/>
      <c r="I136" s="86"/>
      <c r="J136" s="108">
        <f>IF(COUNT(Table136715[[#This Row],[BEE1]:[Column4]])&gt;1,MIN(Table136715[[#This Row],[BEE1]:[Column2]]),0)</f>
        <v>0</v>
      </c>
      <c r="K136" s="104" t="str">
        <f>IF(SUM(Table136715[[#This Row],[BEE1]:[Discard]])&gt;0,SUM(Table136715[[#This Row],[BEE1]:[Column4]])-Table136715[[#This Row],[Discard]]*0.9999,"")</f>
        <v/>
      </c>
      <c r="L136" s="86" t="str">
        <f>IF(Table136715[[#This Row],[Total]]&lt;&gt;"",RANK(Table136715[[#This Row],[Total]],Table136715[Total]),"")</f>
        <v/>
      </c>
      <c r="M136" s="105" t="str">
        <f>IF(Table136715[[#This Row],[Name]]&lt;&gt;"",Table136715[[#This Row],[Name]],"")</f>
        <v/>
      </c>
      <c r="N136" s="85">
        <f>SUM(Table136715[[#This Row],[BEE1]:[Column3]])-Table136715[[#This Row],[Discard]]</f>
        <v>0</v>
      </c>
      <c r="O136" s="105">
        <f>RANK(Table136715[[#This Row],[Total2]],Table136715[Total2])</f>
        <v>29</v>
      </c>
    </row>
    <row r="137" spans="1:15">
      <c r="A137" s="131"/>
      <c r="B137" s="86"/>
      <c r="C137" s="86"/>
      <c r="D137" s="86"/>
      <c r="E137" s="86"/>
      <c r="F137" s="86"/>
      <c r="G137" s="86"/>
      <c r="H137" s="86"/>
      <c r="I137" s="86"/>
      <c r="J137" s="108">
        <f>IF(COUNT(Table136715[[#This Row],[BEE1]:[Column4]])&gt;1,MIN(Table136715[[#This Row],[BEE1]:[Column2]]),0)</f>
        <v>0</v>
      </c>
      <c r="K137" s="104" t="str">
        <f>IF(SUM(Table136715[[#This Row],[BEE1]:[Discard]])&gt;0,SUM(Table136715[[#This Row],[BEE1]:[Column4]])-Table136715[[#This Row],[Discard]]*0.9999,"")</f>
        <v/>
      </c>
      <c r="L137" s="86" t="str">
        <f>IF(Table136715[[#This Row],[Total]]&lt;&gt;"",RANK(Table136715[[#This Row],[Total]],Table136715[Total]),"")</f>
        <v/>
      </c>
      <c r="M137" s="105" t="str">
        <f>IF(Table136715[[#This Row],[Name]]&lt;&gt;"",Table136715[[#This Row],[Name]],"")</f>
        <v/>
      </c>
      <c r="N137" s="85">
        <f>SUM(Table136715[[#This Row],[BEE1]:[Column3]])-Table136715[[#This Row],[Discard]]</f>
        <v>0</v>
      </c>
      <c r="O137" s="105">
        <f>RANK(Table136715[[#This Row],[Total2]],Table136715[Total2])</f>
        <v>29</v>
      </c>
    </row>
    <row r="138" spans="1:15">
      <c r="A138" s="131"/>
      <c r="B138" s="86"/>
      <c r="C138" s="86"/>
      <c r="D138" s="86"/>
      <c r="E138" s="86"/>
      <c r="F138" s="86"/>
      <c r="G138" s="86"/>
      <c r="H138" s="86"/>
      <c r="I138" s="86"/>
      <c r="J138" s="108">
        <f>IF(COUNT(Table136715[[#This Row],[BEE1]:[Column4]])&gt;1,MIN(Table136715[[#This Row],[BEE1]:[Column2]]),0)</f>
        <v>0</v>
      </c>
      <c r="K138" s="104" t="str">
        <f>IF(SUM(Table136715[[#This Row],[BEE1]:[Discard]])&gt;0,SUM(Table136715[[#This Row],[BEE1]:[Column4]])-Table136715[[#This Row],[Discard]]*0.9999,"")</f>
        <v/>
      </c>
      <c r="L138" s="86" t="str">
        <f>IF(Table136715[[#This Row],[Total]]&lt;&gt;"",RANK(Table136715[[#This Row],[Total]],Table136715[Total]),"")</f>
        <v/>
      </c>
      <c r="M138" s="105" t="str">
        <f>IF(Table136715[[#This Row],[Name]]&lt;&gt;"",Table136715[[#This Row],[Name]],"")</f>
        <v/>
      </c>
      <c r="N138" s="85">
        <f>SUM(Table136715[[#This Row],[BEE1]:[Column3]])-Table136715[[#This Row],[Discard]]</f>
        <v>0</v>
      </c>
      <c r="O138" s="105">
        <f>RANK(Table136715[[#This Row],[Total2]],Table136715[Total2])</f>
        <v>29</v>
      </c>
    </row>
    <row r="139" spans="1:15">
      <c r="A139" s="131"/>
      <c r="B139" s="86"/>
      <c r="C139" s="86"/>
      <c r="D139" s="86"/>
      <c r="E139" s="86"/>
      <c r="F139" s="86"/>
      <c r="G139" s="86"/>
      <c r="H139" s="86"/>
      <c r="I139" s="86"/>
      <c r="J139" s="108">
        <f>IF(COUNT(Table136715[[#This Row],[BEE1]:[Column4]])&gt;1,MIN(Table136715[[#This Row],[BEE1]:[Column2]]),0)</f>
        <v>0</v>
      </c>
      <c r="K139" s="104" t="str">
        <f>IF(SUM(Table136715[[#This Row],[BEE1]:[Discard]])&gt;0,SUM(Table136715[[#This Row],[BEE1]:[Column4]])-Table136715[[#This Row],[Discard]]*0.9999,"")</f>
        <v/>
      </c>
      <c r="L139" s="86" t="str">
        <f>IF(Table136715[[#This Row],[Total]]&lt;&gt;"",RANK(Table136715[[#This Row],[Total]],Table136715[Total]),"")</f>
        <v/>
      </c>
      <c r="M139" s="105" t="str">
        <f>IF(Table136715[[#This Row],[Name]]&lt;&gt;"",Table136715[[#This Row],[Name]],"")</f>
        <v/>
      </c>
      <c r="N139" s="85">
        <f>SUM(Table136715[[#This Row],[BEE1]:[Column3]])-Table136715[[#This Row],[Discard]]</f>
        <v>0</v>
      </c>
      <c r="O139" s="105">
        <f>RANK(Table136715[[#This Row],[Total2]],Table136715[Total2])</f>
        <v>29</v>
      </c>
    </row>
    <row r="140" spans="1:15">
      <c r="A140" s="131"/>
      <c r="B140" s="86"/>
      <c r="C140" s="86"/>
      <c r="D140" s="86"/>
      <c r="E140" s="86"/>
      <c r="F140" s="86"/>
      <c r="G140" s="86"/>
      <c r="H140" s="86"/>
      <c r="I140" s="86"/>
      <c r="J140" s="108">
        <f>IF(COUNT(Table136715[[#This Row],[BEE1]:[Column4]])&gt;1,MIN(Table136715[[#This Row],[BEE1]:[Column2]]),0)</f>
        <v>0</v>
      </c>
      <c r="K140" s="104" t="str">
        <f>IF(SUM(Table136715[[#This Row],[BEE1]:[Discard]])&gt;0,SUM(Table136715[[#This Row],[BEE1]:[Column4]])-Table136715[[#This Row],[Discard]]*0.9999,"")</f>
        <v/>
      </c>
      <c r="L140" s="86" t="str">
        <f>IF(Table136715[[#This Row],[Total]]&lt;&gt;"",RANK(Table136715[[#This Row],[Total]],Table136715[Total]),"")</f>
        <v/>
      </c>
      <c r="M140" s="105" t="str">
        <f>IF(Table136715[[#This Row],[Name]]&lt;&gt;"",Table136715[[#This Row],[Name]],"")</f>
        <v/>
      </c>
      <c r="N140" s="85">
        <f>SUM(Table136715[[#This Row],[BEE1]:[Column3]])-Table136715[[#This Row],[Discard]]</f>
        <v>0</v>
      </c>
      <c r="O140" s="105">
        <f>RANK(Table136715[[#This Row],[Total2]],Table136715[Total2])</f>
        <v>29</v>
      </c>
    </row>
    <row r="141" spans="1:15">
      <c r="A141" s="131"/>
      <c r="B141" s="86"/>
      <c r="C141" s="86"/>
      <c r="D141" s="86"/>
      <c r="E141" s="86"/>
      <c r="F141" s="86"/>
      <c r="G141" s="86"/>
      <c r="H141" s="86"/>
      <c r="I141" s="86"/>
      <c r="J141" s="108">
        <f>IF(COUNT(Table136715[[#This Row],[BEE1]:[Column4]])&gt;1,MIN(Table136715[[#This Row],[BEE1]:[Column2]]),0)</f>
        <v>0</v>
      </c>
      <c r="K141" s="104" t="str">
        <f>IF(SUM(Table136715[[#This Row],[BEE1]:[Discard]])&gt;0,SUM(Table136715[[#This Row],[BEE1]:[Column4]])-Table136715[[#This Row],[Discard]]*0.9999,"")</f>
        <v/>
      </c>
      <c r="L141" s="86" t="str">
        <f>IF(Table136715[[#This Row],[Total]]&lt;&gt;"",RANK(Table136715[[#This Row],[Total]],Table136715[Total]),"")</f>
        <v/>
      </c>
      <c r="M141" s="105" t="str">
        <f>IF(Table136715[[#This Row],[Name]]&lt;&gt;"",Table136715[[#This Row],[Name]],"")</f>
        <v/>
      </c>
      <c r="N141" s="85">
        <f>SUM(Table136715[[#This Row],[BEE1]:[Column3]])-Table136715[[#This Row],[Discard]]</f>
        <v>0</v>
      </c>
      <c r="O141" s="105">
        <f>RANK(Table136715[[#This Row],[Total2]],Table136715[Total2])</f>
        <v>29</v>
      </c>
    </row>
    <row r="142" spans="1:15">
      <c r="A142" s="131"/>
      <c r="B142" s="86"/>
      <c r="C142" s="86"/>
      <c r="D142" s="86"/>
      <c r="E142" s="86"/>
      <c r="F142" s="86"/>
      <c r="G142" s="86"/>
      <c r="H142" s="86"/>
      <c r="I142" s="86"/>
      <c r="J142" s="108">
        <f>IF(COUNT(Table136715[[#This Row],[BEE1]:[Column4]])&gt;1,MIN(Table136715[[#This Row],[BEE1]:[Column2]]),0)</f>
        <v>0</v>
      </c>
      <c r="K142" s="104" t="str">
        <f>IF(SUM(Table136715[[#This Row],[BEE1]:[Discard]])&gt;0,SUM(Table136715[[#This Row],[BEE1]:[Column4]])-Table136715[[#This Row],[Discard]]*0.9999,"")</f>
        <v/>
      </c>
      <c r="L142" s="86" t="str">
        <f>IF(Table136715[[#This Row],[Total]]&lt;&gt;"",RANK(Table136715[[#This Row],[Total]],Table136715[Total]),"")</f>
        <v/>
      </c>
      <c r="M142" s="105" t="str">
        <f>IF(Table136715[[#This Row],[Name]]&lt;&gt;"",Table136715[[#This Row],[Name]],"")</f>
        <v/>
      </c>
      <c r="N142" s="85">
        <f>SUM(Table136715[[#This Row],[BEE1]:[Column3]])-Table136715[[#This Row],[Discard]]</f>
        <v>0</v>
      </c>
      <c r="O142" s="105">
        <f>RANK(Table136715[[#This Row],[Total2]],Table136715[Total2])</f>
        <v>29</v>
      </c>
    </row>
    <row r="143" spans="1:15">
      <c r="A143" s="131"/>
      <c r="B143" s="86"/>
      <c r="C143" s="86"/>
      <c r="D143" s="86"/>
      <c r="E143" s="86"/>
      <c r="F143" s="86"/>
      <c r="G143" s="86"/>
      <c r="H143" s="86"/>
      <c r="I143" s="86"/>
      <c r="J143" s="108">
        <f>IF(COUNT(Table136715[[#This Row],[BEE1]:[Column4]])&gt;1,MIN(Table136715[[#This Row],[BEE1]:[Column2]]),0)</f>
        <v>0</v>
      </c>
      <c r="K143" s="104" t="str">
        <f>IF(SUM(Table136715[[#This Row],[BEE1]:[Discard]])&gt;0,SUM(Table136715[[#This Row],[BEE1]:[Column4]])-Table136715[[#This Row],[Discard]]*0.9999,"")</f>
        <v/>
      </c>
      <c r="L143" s="86" t="str">
        <f>IF(Table136715[[#This Row],[Total]]&lt;&gt;"",RANK(Table136715[[#This Row],[Total]],Table136715[Total]),"")</f>
        <v/>
      </c>
      <c r="M143" s="105" t="str">
        <f>IF(Table136715[[#This Row],[Name]]&lt;&gt;"",Table136715[[#This Row],[Name]],"")</f>
        <v/>
      </c>
      <c r="N143" s="85">
        <f>SUM(Table136715[[#This Row],[BEE1]:[Column3]])-Table136715[[#This Row],[Discard]]</f>
        <v>0</v>
      </c>
      <c r="O143" s="105">
        <f>RANK(Table136715[[#This Row],[Total2]],Table136715[Total2])</f>
        <v>29</v>
      </c>
    </row>
    <row r="144" spans="1:15">
      <c r="A144" s="131"/>
      <c r="B144" s="86"/>
      <c r="C144" s="86"/>
      <c r="D144" s="86"/>
      <c r="E144" s="86"/>
      <c r="F144" s="86"/>
      <c r="G144" s="86"/>
      <c r="H144" s="86"/>
      <c r="I144" s="86"/>
      <c r="J144" s="108">
        <f>IF(COUNT(Table136715[[#This Row],[BEE1]:[Column4]])&gt;1,MIN(Table136715[[#This Row],[BEE1]:[Column2]]),0)</f>
        <v>0</v>
      </c>
      <c r="K144" s="104" t="str">
        <f>IF(SUM(Table136715[[#This Row],[BEE1]:[Discard]])&gt;0,SUM(Table136715[[#This Row],[BEE1]:[Column4]])-Table136715[[#This Row],[Discard]]*0.9999,"")</f>
        <v/>
      </c>
      <c r="L144" s="86" t="str">
        <f>IF(Table136715[[#This Row],[Total]]&lt;&gt;"",RANK(Table136715[[#This Row],[Total]],Table136715[Total]),"")</f>
        <v/>
      </c>
      <c r="M144" s="105" t="str">
        <f>IF(Table136715[[#This Row],[Name]]&lt;&gt;"",Table136715[[#This Row],[Name]],"")</f>
        <v/>
      </c>
      <c r="N144" s="85">
        <f>SUM(Table136715[[#This Row],[BEE1]:[Column3]])-Table136715[[#This Row],[Discard]]</f>
        <v>0</v>
      </c>
      <c r="O144" s="105">
        <f>RANK(Table136715[[#This Row],[Total2]],Table136715[Total2])</f>
        <v>29</v>
      </c>
    </row>
    <row r="145" spans="1:15">
      <c r="A145" s="131"/>
      <c r="B145" s="86"/>
      <c r="C145" s="86"/>
      <c r="D145" s="86"/>
      <c r="E145" s="86"/>
      <c r="F145" s="86"/>
      <c r="G145" s="86"/>
      <c r="H145" s="86"/>
      <c r="I145" s="86"/>
      <c r="J145" s="108">
        <f>IF(COUNT(Table136715[[#This Row],[BEE1]:[Column4]])&gt;1,MIN(Table136715[[#This Row],[BEE1]:[Column2]]),0)</f>
        <v>0</v>
      </c>
      <c r="K145" s="104" t="str">
        <f>IF(SUM(Table136715[[#This Row],[BEE1]:[Discard]])&gt;0,SUM(Table136715[[#This Row],[BEE1]:[Column4]])-Table136715[[#This Row],[Discard]]*0.9999,"")</f>
        <v/>
      </c>
      <c r="L145" s="86" t="str">
        <f>IF(Table136715[[#This Row],[Total]]&lt;&gt;"",RANK(Table136715[[#This Row],[Total]],Table136715[Total]),"")</f>
        <v/>
      </c>
      <c r="M145" s="105" t="str">
        <f>IF(Table136715[[#This Row],[Name]]&lt;&gt;"",Table136715[[#This Row],[Name]],"")</f>
        <v/>
      </c>
      <c r="N145" s="85">
        <f>SUM(Table136715[[#This Row],[BEE1]:[Column3]])-Table136715[[#This Row],[Discard]]</f>
        <v>0</v>
      </c>
      <c r="O145" s="105">
        <f>RANK(Table136715[[#This Row],[Total2]],Table136715[Total2])</f>
        <v>29</v>
      </c>
    </row>
    <row r="146" spans="1:15">
      <c r="A146" s="131"/>
      <c r="B146" s="86"/>
      <c r="C146" s="86"/>
      <c r="D146" s="86"/>
      <c r="E146" s="86"/>
      <c r="F146" s="86"/>
      <c r="G146" s="86"/>
      <c r="H146" s="86"/>
      <c r="I146" s="86"/>
      <c r="J146" s="108">
        <f>IF(COUNT(Table136715[[#This Row],[BEE1]:[Column4]])&gt;1,MIN(Table136715[[#This Row],[BEE1]:[Column2]]),0)</f>
        <v>0</v>
      </c>
      <c r="K146" s="104" t="str">
        <f>IF(SUM(Table136715[[#This Row],[BEE1]:[Discard]])&gt;0,SUM(Table136715[[#This Row],[BEE1]:[Column4]])-Table136715[[#This Row],[Discard]]*0.9999,"")</f>
        <v/>
      </c>
      <c r="L146" s="86" t="str">
        <f>IF(Table136715[[#This Row],[Total]]&lt;&gt;"",RANK(Table136715[[#This Row],[Total]],Table136715[Total]),"")</f>
        <v/>
      </c>
      <c r="M146" s="105" t="str">
        <f>IF(Table136715[[#This Row],[Name]]&lt;&gt;"",Table136715[[#This Row],[Name]],"")</f>
        <v/>
      </c>
      <c r="N146" s="85">
        <f>SUM(Table136715[[#This Row],[BEE1]:[Column3]])-Table136715[[#This Row],[Discard]]</f>
        <v>0</v>
      </c>
      <c r="O146" s="105">
        <f>RANK(Table136715[[#This Row],[Total2]],Table136715[Total2])</f>
        <v>29</v>
      </c>
    </row>
    <row r="147" spans="1:15">
      <c r="A147" s="131"/>
      <c r="B147" s="86"/>
      <c r="C147" s="86"/>
      <c r="D147" s="86"/>
      <c r="E147" s="86"/>
      <c r="F147" s="86"/>
      <c r="G147" s="86"/>
      <c r="H147" s="86"/>
      <c r="I147" s="86"/>
      <c r="J147" s="108">
        <f>IF(COUNT(Table136715[[#This Row],[BEE1]:[Column4]])&gt;1,MIN(Table136715[[#This Row],[BEE1]:[Column2]]),0)</f>
        <v>0</v>
      </c>
      <c r="K147" s="104" t="str">
        <f>IF(SUM(Table136715[[#This Row],[BEE1]:[Discard]])&gt;0,SUM(Table136715[[#This Row],[BEE1]:[Column4]])-Table136715[[#This Row],[Discard]]*0.9999,"")</f>
        <v/>
      </c>
      <c r="L147" s="86" t="str">
        <f>IF(Table136715[[#This Row],[Total]]&lt;&gt;"",RANK(Table136715[[#This Row],[Total]],Table136715[Total]),"")</f>
        <v/>
      </c>
      <c r="M147" s="105" t="str">
        <f>IF(Table136715[[#This Row],[Name]]&lt;&gt;"",Table136715[[#This Row],[Name]],"")</f>
        <v/>
      </c>
      <c r="N147" s="85">
        <f>SUM(Table136715[[#This Row],[BEE1]:[Column3]])-Table136715[[#This Row],[Discard]]</f>
        <v>0</v>
      </c>
      <c r="O147" s="105">
        <f>RANK(Table136715[[#This Row],[Total2]],Table136715[Total2])</f>
        <v>29</v>
      </c>
    </row>
    <row r="148" spans="1:15">
      <c r="A148" s="131"/>
      <c r="B148" s="86"/>
      <c r="C148" s="86"/>
      <c r="D148" s="86"/>
      <c r="E148" s="86"/>
      <c r="F148" s="86"/>
      <c r="G148" s="86"/>
      <c r="H148" s="86"/>
      <c r="I148" s="86"/>
      <c r="J148" s="108">
        <f>IF(COUNT(Table136715[[#This Row],[BEE1]:[Column4]])&gt;1,MIN(Table136715[[#This Row],[BEE1]:[Column2]]),0)</f>
        <v>0</v>
      </c>
      <c r="K148" s="104" t="str">
        <f>IF(SUM(Table136715[[#This Row],[BEE1]:[Discard]])&gt;0,SUM(Table136715[[#This Row],[BEE1]:[Column4]])-Table136715[[#This Row],[Discard]]*0.9999,"")</f>
        <v/>
      </c>
      <c r="L148" s="86" t="str">
        <f>IF(Table136715[[#This Row],[Total]]&lt;&gt;"",RANK(Table136715[[#This Row],[Total]],Table136715[Total]),"")</f>
        <v/>
      </c>
      <c r="M148" s="105" t="str">
        <f>IF(Table136715[[#This Row],[Name]]&lt;&gt;"",Table136715[[#This Row],[Name]],"")</f>
        <v/>
      </c>
      <c r="N148" s="85">
        <f>SUM(Table136715[[#This Row],[BEE1]:[Column3]])-Table136715[[#This Row],[Discard]]</f>
        <v>0</v>
      </c>
      <c r="O148" s="105">
        <f>RANK(Table136715[[#This Row],[Total2]],Table136715[Total2])</f>
        <v>29</v>
      </c>
    </row>
    <row r="149" spans="1:15">
      <c r="A149" s="131"/>
      <c r="B149" s="86"/>
      <c r="C149" s="86"/>
      <c r="D149" s="86"/>
      <c r="E149" s="86"/>
      <c r="F149" s="86"/>
      <c r="G149" s="86"/>
      <c r="H149" s="86"/>
      <c r="I149" s="86"/>
      <c r="J149" s="108">
        <f>IF(COUNT(Table136715[[#This Row],[BEE1]:[Column4]])&gt;1,MIN(Table136715[[#This Row],[BEE1]:[Column2]]),0)</f>
        <v>0</v>
      </c>
      <c r="K149" s="104" t="str">
        <f>IF(SUM(Table136715[[#This Row],[BEE1]:[Discard]])&gt;0,SUM(Table136715[[#This Row],[BEE1]:[Column4]])-Table136715[[#This Row],[Discard]]*0.9999,"")</f>
        <v/>
      </c>
      <c r="L149" s="86" t="str">
        <f>IF(Table136715[[#This Row],[Total]]&lt;&gt;"",RANK(Table136715[[#This Row],[Total]],Table136715[Total]),"")</f>
        <v/>
      </c>
      <c r="M149" s="105" t="str">
        <f>IF(Table136715[[#This Row],[Name]]&lt;&gt;"",Table136715[[#This Row],[Name]],"")</f>
        <v/>
      </c>
      <c r="N149" s="85">
        <f>SUM(Table136715[[#This Row],[BEE1]:[Column3]])-Table136715[[#This Row],[Discard]]</f>
        <v>0</v>
      </c>
      <c r="O149" s="105">
        <f>RANK(Table136715[[#This Row],[Total2]],Table136715[Total2])</f>
        <v>29</v>
      </c>
    </row>
    <row r="150" spans="1:15">
      <c r="A150" s="131"/>
      <c r="B150" s="86"/>
      <c r="C150" s="86"/>
      <c r="D150" s="86"/>
      <c r="E150" s="86"/>
      <c r="F150" s="86"/>
      <c r="G150" s="86"/>
      <c r="H150" s="86"/>
      <c r="I150" s="86"/>
      <c r="J150" s="108">
        <f>IF(COUNT(Table136715[[#This Row],[BEE1]:[Column4]])&gt;1,MIN(Table136715[[#This Row],[BEE1]:[Column2]]),0)</f>
        <v>0</v>
      </c>
      <c r="K150" s="104" t="str">
        <f>IF(SUM(Table136715[[#This Row],[BEE1]:[Discard]])&gt;0,SUM(Table136715[[#This Row],[BEE1]:[Column4]])-Table136715[[#This Row],[Discard]]*0.9999,"")</f>
        <v/>
      </c>
      <c r="L150" s="86" t="str">
        <f>IF(Table136715[[#This Row],[Total]]&lt;&gt;"",RANK(Table136715[[#This Row],[Total]],Table136715[Total]),"")</f>
        <v/>
      </c>
      <c r="M150" s="105" t="str">
        <f>IF(Table136715[[#This Row],[Name]]&lt;&gt;"",Table136715[[#This Row],[Name]],"")</f>
        <v/>
      </c>
      <c r="N150" s="85">
        <f>SUM(Table136715[[#This Row],[BEE1]:[Column3]])-Table136715[[#This Row],[Discard]]</f>
        <v>0</v>
      </c>
      <c r="O150" s="105">
        <f>RANK(Table136715[[#This Row],[Total2]],Table136715[Total2])</f>
        <v>29</v>
      </c>
    </row>
    <row r="151" spans="1:15">
      <c r="A151" s="131"/>
      <c r="B151" s="86"/>
      <c r="C151" s="86"/>
      <c r="D151" s="86"/>
      <c r="E151" s="86"/>
      <c r="F151" s="86"/>
      <c r="G151" s="86"/>
      <c r="H151" s="86"/>
      <c r="I151" s="86"/>
      <c r="J151" s="108">
        <f>IF(COUNT(Table136715[[#This Row],[BEE1]:[Column4]])&gt;1,MIN(Table136715[[#This Row],[BEE1]:[Column2]]),0)</f>
        <v>0</v>
      </c>
      <c r="K151" s="104" t="str">
        <f>IF(SUM(Table136715[[#This Row],[BEE1]:[Discard]])&gt;0,SUM(Table136715[[#This Row],[BEE1]:[Column4]])-Table136715[[#This Row],[Discard]]*0.9999,"")</f>
        <v/>
      </c>
      <c r="L151" s="86" t="str">
        <f>IF(Table136715[[#This Row],[Total]]&lt;&gt;"",RANK(Table136715[[#This Row],[Total]],Table136715[Total]),"")</f>
        <v/>
      </c>
      <c r="M151" s="105" t="str">
        <f>IF(Table136715[[#This Row],[Name]]&lt;&gt;"",Table136715[[#This Row],[Name]],"")</f>
        <v/>
      </c>
      <c r="N151" s="85">
        <f>SUM(Table136715[[#This Row],[BEE1]:[Column3]])-Table136715[[#This Row],[Discard]]</f>
        <v>0</v>
      </c>
      <c r="O151" s="105">
        <f>RANK(Table136715[[#This Row],[Total2]],Table136715[Total2])</f>
        <v>29</v>
      </c>
    </row>
    <row r="152" spans="1:15">
      <c r="A152" s="131"/>
      <c r="B152" s="86"/>
      <c r="C152" s="86"/>
      <c r="D152" s="86"/>
      <c r="E152" s="86"/>
      <c r="F152" s="86"/>
      <c r="G152" s="86"/>
      <c r="H152" s="86"/>
      <c r="I152" s="86"/>
      <c r="J152" s="108">
        <f>IF(COUNT(Table136715[[#This Row],[BEE1]:[Column4]])&gt;1,MIN(Table136715[[#This Row],[BEE1]:[Column2]]),0)</f>
        <v>0</v>
      </c>
      <c r="K152" s="104" t="str">
        <f>IF(SUM(Table136715[[#This Row],[BEE1]:[Discard]])&gt;0,SUM(Table136715[[#This Row],[BEE1]:[Column4]])-Table136715[[#This Row],[Discard]]*0.9999,"")</f>
        <v/>
      </c>
      <c r="L152" s="86" t="str">
        <f>IF(Table136715[[#This Row],[Total]]&lt;&gt;"",RANK(Table136715[[#This Row],[Total]],Table136715[Total]),"")</f>
        <v/>
      </c>
      <c r="M152" s="105" t="str">
        <f>IF(Table136715[[#This Row],[Name]]&lt;&gt;"",Table136715[[#This Row],[Name]],"")</f>
        <v/>
      </c>
      <c r="N152" s="85">
        <f>SUM(Table136715[[#This Row],[BEE1]:[Column3]])-Table136715[[#This Row],[Discard]]</f>
        <v>0</v>
      </c>
      <c r="O152" s="105">
        <f>RANK(Table136715[[#This Row],[Total2]],Table136715[Total2])</f>
        <v>29</v>
      </c>
    </row>
    <row r="153" spans="1:15">
      <c r="A153" s="131"/>
      <c r="B153" s="86"/>
      <c r="C153" s="86"/>
      <c r="D153" s="86"/>
      <c r="E153" s="86"/>
      <c r="F153" s="86"/>
      <c r="G153" s="86"/>
      <c r="H153" s="86"/>
      <c r="I153" s="86"/>
      <c r="J153" s="108">
        <f>IF(COUNT(Table136715[[#This Row],[BEE1]:[Column4]])&gt;1,MIN(Table136715[[#This Row],[BEE1]:[Column2]]),0)</f>
        <v>0</v>
      </c>
      <c r="K153" s="104" t="str">
        <f>IF(SUM(Table136715[[#This Row],[BEE1]:[Discard]])&gt;0,SUM(Table136715[[#This Row],[BEE1]:[Column4]])-Table136715[[#This Row],[Discard]]*0.9999,"")</f>
        <v/>
      </c>
      <c r="L153" s="86" t="str">
        <f>IF(Table136715[[#This Row],[Total]]&lt;&gt;"",RANK(Table136715[[#This Row],[Total]],Table136715[Total]),"")</f>
        <v/>
      </c>
      <c r="M153" s="105" t="str">
        <f>IF(Table136715[[#This Row],[Name]]&lt;&gt;"",Table136715[[#This Row],[Name]],"")</f>
        <v/>
      </c>
      <c r="N153" s="85">
        <f>SUM(Table136715[[#This Row],[BEE1]:[Column3]])-Table136715[[#This Row],[Discard]]</f>
        <v>0</v>
      </c>
      <c r="O153" s="105">
        <f>RANK(Table136715[[#This Row],[Total2]],Table136715[Total2])</f>
        <v>29</v>
      </c>
    </row>
    <row r="154" spans="1:15">
      <c r="A154" s="131"/>
      <c r="B154" s="86"/>
      <c r="C154" s="86"/>
      <c r="D154" s="86"/>
      <c r="E154" s="86"/>
      <c r="F154" s="86"/>
      <c r="G154" s="86"/>
      <c r="H154" s="86"/>
      <c r="I154" s="86"/>
      <c r="J154" s="108">
        <f>IF(COUNT(Table136715[[#This Row],[BEE1]:[Column4]])&gt;1,MIN(Table136715[[#This Row],[BEE1]:[Column2]]),0)</f>
        <v>0</v>
      </c>
      <c r="K154" s="104" t="str">
        <f>IF(SUM(Table136715[[#This Row],[BEE1]:[Discard]])&gt;0,SUM(Table136715[[#This Row],[BEE1]:[Column4]])-Table136715[[#This Row],[Discard]]*0.9999,"")</f>
        <v/>
      </c>
      <c r="L154" s="86" t="str">
        <f>IF(Table136715[[#This Row],[Total]]&lt;&gt;"",RANK(Table136715[[#This Row],[Total]],Table136715[Total]),"")</f>
        <v/>
      </c>
      <c r="M154" s="105" t="str">
        <f>IF(Table136715[[#This Row],[Name]]&lt;&gt;"",Table136715[[#This Row],[Name]],"")</f>
        <v/>
      </c>
      <c r="N154" s="85">
        <f>SUM(Table136715[[#This Row],[BEE1]:[Column3]])-Table136715[[#This Row],[Discard]]</f>
        <v>0</v>
      </c>
      <c r="O154" s="105">
        <f>RANK(Table136715[[#This Row],[Total2]],Table136715[Total2])</f>
        <v>29</v>
      </c>
    </row>
    <row r="155" spans="1:15">
      <c r="A155" s="131"/>
      <c r="B155" s="86"/>
      <c r="C155" s="86"/>
      <c r="D155" s="86"/>
      <c r="E155" s="86"/>
      <c r="F155" s="86"/>
      <c r="G155" s="86"/>
      <c r="H155" s="86"/>
      <c r="I155" s="86"/>
      <c r="J155" s="108">
        <f>IF(COUNT(Table136715[[#This Row],[BEE1]:[Column4]])&gt;1,MIN(Table136715[[#This Row],[BEE1]:[Column2]]),0)</f>
        <v>0</v>
      </c>
      <c r="K155" s="104" t="str">
        <f>IF(SUM(Table136715[[#This Row],[BEE1]:[Discard]])&gt;0,SUM(Table136715[[#This Row],[BEE1]:[Column4]])-Table136715[[#This Row],[Discard]]*0.9999,"")</f>
        <v/>
      </c>
      <c r="L155" s="86" t="str">
        <f>IF(Table136715[[#This Row],[Total]]&lt;&gt;"",RANK(Table136715[[#This Row],[Total]],Table136715[Total]),"")</f>
        <v/>
      </c>
      <c r="M155" s="105" t="str">
        <f>IF(Table136715[[#This Row],[Name]]&lt;&gt;"",Table136715[[#This Row],[Name]],"")</f>
        <v/>
      </c>
      <c r="N155" s="85">
        <f>SUM(Table136715[[#This Row],[BEE1]:[Column3]])-Table136715[[#This Row],[Discard]]</f>
        <v>0</v>
      </c>
      <c r="O155" s="105">
        <f>RANK(Table136715[[#This Row],[Total2]],Table136715[Total2])</f>
        <v>29</v>
      </c>
    </row>
    <row r="156" spans="1:15">
      <c r="A156" s="131"/>
      <c r="B156" s="86"/>
      <c r="C156" s="86"/>
      <c r="D156" s="86"/>
      <c r="E156" s="86"/>
      <c r="F156" s="86"/>
      <c r="G156" s="86"/>
      <c r="H156" s="86"/>
      <c r="I156" s="86"/>
      <c r="J156" s="108">
        <f>IF(COUNT(Table136715[[#This Row],[BEE1]:[Column4]])&gt;1,MIN(Table136715[[#This Row],[BEE1]:[Column2]]),0)</f>
        <v>0</v>
      </c>
      <c r="K156" s="104" t="str">
        <f>IF(SUM(Table136715[[#This Row],[BEE1]:[Discard]])&gt;0,SUM(Table136715[[#This Row],[BEE1]:[Column4]])-Table136715[[#This Row],[Discard]]*0.9999,"")</f>
        <v/>
      </c>
      <c r="L156" s="86" t="str">
        <f>IF(Table136715[[#This Row],[Total]]&lt;&gt;"",RANK(Table136715[[#This Row],[Total]],Table136715[Total]),"")</f>
        <v/>
      </c>
      <c r="M156" s="105" t="str">
        <f>IF(Table136715[[#This Row],[Name]]&lt;&gt;"",Table136715[[#This Row],[Name]],"")</f>
        <v/>
      </c>
      <c r="N156" s="85">
        <f>SUM(Table136715[[#This Row],[BEE1]:[Column3]])-Table136715[[#This Row],[Discard]]</f>
        <v>0</v>
      </c>
      <c r="O156" s="105">
        <f>RANK(Table136715[[#This Row],[Total2]],Table136715[Total2])</f>
        <v>29</v>
      </c>
    </row>
    <row r="157" spans="1:15">
      <c r="A157" s="131"/>
      <c r="B157" s="86"/>
      <c r="C157" s="86"/>
      <c r="D157" s="86"/>
      <c r="E157" s="86"/>
      <c r="F157" s="86"/>
      <c r="G157" s="86"/>
      <c r="H157" s="86"/>
      <c r="I157" s="86"/>
      <c r="J157" s="108">
        <f>IF(COUNT(Table136715[[#This Row],[BEE1]:[Column4]])&gt;1,MIN(Table136715[[#This Row],[BEE1]:[Column2]]),0)</f>
        <v>0</v>
      </c>
      <c r="K157" s="104" t="str">
        <f>IF(SUM(Table136715[[#This Row],[BEE1]:[Discard]])&gt;0,SUM(Table136715[[#This Row],[BEE1]:[Column4]])-Table136715[[#This Row],[Discard]]*0.9999,"")</f>
        <v/>
      </c>
      <c r="L157" s="86" t="str">
        <f>IF(Table136715[[#This Row],[Total]]&lt;&gt;"",RANK(Table136715[[#This Row],[Total]],Table136715[Total]),"")</f>
        <v/>
      </c>
      <c r="M157" s="105" t="str">
        <f>IF(Table136715[[#This Row],[Name]]&lt;&gt;"",Table136715[[#This Row],[Name]],"")</f>
        <v/>
      </c>
      <c r="N157" s="85">
        <f>SUM(Table136715[[#This Row],[BEE1]:[Column3]])-Table136715[[#This Row],[Discard]]</f>
        <v>0</v>
      </c>
      <c r="O157" s="105">
        <f>RANK(Table136715[[#This Row],[Total2]],Table136715[Total2])</f>
        <v>29</v>
      </c>
    </row>
    <row r="158" spans="1:15">
      <c r="A158" s="131"/>
      <c r="B158" s="86"/>
      <c r="C158" s="86"/>
      <c r="D158" s="86"/>
      <c r="E158" s="86"/>
      <c r="F158" s="86"/>
      <c r="G158" s="86"/>
      <c r="H158" s="86"/>
      <c r="I158" s="86"/>
      <c r="J158" s="108">
        <f>IF(COUNT(Table136715[[#This Row],[BEE1]:[Column4]])&gt;1,MIN(Table136715[[#This Row],[BEE1]:[Column2]]),0)</f>
        <v>0</v>
      </c>
      <c r="K158" s="104" t="str">
        <f>IF(SUM(Table136715[[#This Row],[BEE1]:[Discard]])&gt;0,SUM(Table136715[[#This Row],[BEE1]:[Column4]])-Table136715[[#This Row],[Discard]]*0.9999,"")</f>
        <v/>
      </c>
      <c r="L158" s="86" t="str">
        <f>IF(Table136715[[#This Row],[Total]]&lt;&gt;"",RANK(Table136715[[#This Row],[Total]],Table136715[Total]),"")</f>
        <v/>
      </c>
      <c r="M158" s="105" t="str">
        <f>IF(Table136715[[#This Row],[Name]]&lt;&gt;"",Table136715[[#This Row],[Name]],"")</f>
        <v/>
      </c>
      <c r="N158" s="85">
        <f>SUM(Table136715[[#This Row],[BEE1]:[Column3]])-Table136715[[#This Row],[Discard]]</f>
        <v>0</v>
      </c>
      <c r="O158" s="105">
        <f>RANK(Table136715[[#This Row],[Total2]],Table136715[Total2])</f>
        <v>29</v>
      </c>
    </row>
    <row r="159" spans="1:15">
      <c r="A159" s="131"/>
      <c r="B159" s="86"/>
      <c r="C159" s="86"/>
      <c r="D159" s="86"/>
      <c r="E159" s="86"/>
      <c r="F159" s="86"/>
      <c r="G159" s="86"/>
      <c r="H159" s="86"/>
      <c r="I159" s="86"/>
      <c r="J159" s="108">
        <f>IF(COUNT(Table136715[[#This Row],[BEE1]:[Column4]])&gt;1,MIN(Table136715[[#This Row],[BEE1]:[Column2]]),0)</f>
        <v>0</v>
      </c>
      <c r="K159" s="104" t="str">
        <f>IF(SUM(Table136715[[#This Row],[BEE1]:[Discard]])&gt;0,SUM(Table136715[[#This Row],[BEE1]:[Column4]])-Table136715[[#This Row],[Discard]]*0.9999,"")</f>
        <v/>
      </c>
      <c r="L159" s="86" t="str">
        <f>IF(Table136715[[#This Row],[Total]]&lt;&gt;"",RANK(Table136715[[#This Row],[Total]],Table136715[Total]),"")</f>
        <v/>
      </c>
      <c r="M159" s="105" t="str">
        <f>IF(Table136715[[#This Row],[Name]]&lt;&gt;"",Table136715[[#This Row],[Name]],"")</f>
        <v/>
      </c>
      <c r="N159" s="85">
        <f>SUM(Table136715[[#This Row],[BEE1]:[Column3]])-Table136715[[#This Row],[Discard]]</f>
        <v>0</v>
      </c>
      <c r="O159" s="105">
        <f>RANK(Table136715[[#This Row],[Total2]],Table136715[Total2])</f>
        <v>29</v>
      </c>
    </row>
    <row r="160" spans="1:15">
      <c r="A160" s="131"/>
      <c r="B160" s="86"/>
      <c r="C160" s="86"/>
      <c r="D160" s="86"/>
      <c r="E160" s="86"/>
      <c r="F160" s="86"/>
      <c r="G160" s="86"/>
      <c r="H160" s="86"/>
      <c r="I160" s="86"/>
      <c r="J160" s="108">
        <f>IF(COUNT(Table136715[[#This Row],[BEE1]:[Column4]])&gt;1,MIN(Table136715[[#This Row],[BEE1]:[Column2]]),0)</f>
        <v>0</v>
      </c>
      <c r="K160" s="104" t="str">
        <f>IF(SUM(Table136715[[#This Row],[BEE1]:[Discard]])&gt;0,SUM(Table136715[[#This Row],[BEE1]:[Column4]])-Table136715[[#This Row],[Discard]]*0.9999,"")</f>
        <v/>
      </c>
      <c r="L160" s="86" t="str">
        <f>IF(Table136715[[#This Row],[Total]]&lt;&gt;"",RANK(Table136715[[#This Row],[Total]],Table136715[Total]),"")</f>
        <v/>
      </c>
      <c r="M160" s="105" t="str">
        <f>IF(Table136715[[#This Row],[Name]]&lt;&gt;"",Table136715[[#This Row],[Name]],"")</f>
        <v/>
      </c>
      <c r="N160" s="85">
        <f>SUM(Table136715[[#This Row],[BEE1]:[Column3]])-Table136715[[#This Row],[Discard]]</f>
        <v>0</v>
      </c>
      <c r="O160" s="105">
        <f>RANK(Table136715[[#This Row],[Total2]],Table136715[Total2])</f>
        <v>29</v>
      </c>
    </row>
    <row r="161" spans="1:15">
      <c r="A161" s="131"/>
      <c r="B161" s="86"/>
      <c r="C161" s="86"/>
      <c r="D161" s="86"/>
      <c r="E161" s="86"/>
      <c r="F161" s="86"/>
      <c r="G161" s="86"/>
      <c r="H161" s="86"/>
      <c r="I161" s="86"/>
      <c r="J161" s="108">
        <f>IF(COUNT(Table136715[[#This Row],[BEE1]:[Column4]])&gt;1,MIN(Table136715[[#This Row],[BEE1]:[Column2]]),0)</f>
        <v>0</v>
      </c>
      <c r="K161" s="104" t="str">
        <f>IF(SUM(Table136715[[#This Row],[BEE1]:[Discard]])&gt;0,SUM(Table136715[[#This Row],[BEE1]:[Column4]])-Table136715[[#This Row],[Discard]]*0.9999,"")</f>
        <v/>
      </c>
      <c r="L161" s="86" t="str">
        <f>IF(Table136715[[#This Row],[Total]]&lt;&gt;"",RANK(Table136715[[#This Row],[Total]],Table136715[Total]),"")</f>
        <v/>
      </c>
      <c r="M161" s="105" t="str">
        <f>IF(Table136715[[#This Row],[Name]]&lt;&gt;"",Table136715[[#This Row],[Name]],"")</f>
        <v/>
      </c>
      <c r="N161" s="85">
        <f>SUM(Table136715[[#This Row],[BEE1]:[Column3]])-Table136715[[#This Row],[Discard]]</f>
        <v>0</v>
      </c>
      <c r="O161" s="105">
        <f>RANK(Table136715[[#This Row],[Total2]],Table136715[Total2])</f>
        <v>29</v>
      </c>
    </row>
    <row r="162" spans="1:15">
      <c r="A162" s="131"/>
      <c r="B162" s="86"/>
      <c r="C162" s="86"/>
      <c r="D162" s="86"/>
      <c r="E162" s="86"/>
      <c r="F162" s="86"/>
      <c r="G162" s="86"/>
      <c r="H162" s="86"/>
      <c r="I162" s="86"/>
      <c r="J162" s="108">
        <f>IF(COUNT(Table136715[[#This Row],[BEE1]:[Column4]])&gt;1,MIN(Table136715[[#This Row],[BEE1]:[Column2]]),0)</f>
        <v>0</v>
      </c>
      <c r="K162" s="104" t="str">
        <f>IF(SUM(Table136715[[#This Row],[BEE1]:[Discard]])&gt;0,SUM(Table136715[[#This Row],[BEE1]:[Column4]])-Table136715[[#This Row],[Discard]]*0.9999,"")</f>
        <v/>
      </c>
      <c r="L162" s="86" t="str">
        <f>IF(Table136715[[#This Row],[Total]]&lt;&gt;"",RANK(Table136715[[#This Row],[Total]],Table136715[Total]),"")</f>
        <v/>
      </c>
      <c r="M162" s="105" t="str">
        <f>IF(Table136715[[#This Row],[Name]]&lt;&gt;"",Table136715[[#This Row],[Name]],"")</f>
        <v/>
      </c>
      <c r="N162" s="85">
        <f>SUM(Table136715[[#This Row],[BEE1]:[Column3]])-Table136715[[#This Row],[Discard]]</f>
        <v>0</v>
      </c>
      <c r="O162" s="105">
        <f>RANK(Table136715[[#This Row],[Total2]],Table136715[Total2])</f>
        <v>29</v>
      </c>
    </row>
    <row r="163" spans="1:15">
      <c r="A163" s="131"/>
      <c r="B163" s="86"/>
      <c r="C163" s="86"/>
      <c r="D163" s="86"/>
      <c r="E163" s="86"/>
      <c r="F163" s="86"/>
      <c r="G163" s="86"/>
      <c r="H163" s="86"/>
      <c r="I163" s="86"/>
      <c r="J163" s="108">
        <f>IF(COUNT(Table136715[[#This Row],[BEE1]:[Column4]])&gt;1,MIN(Table136715[[#This Row],[BEE1]:[Column2]]),0)</f>
        <v>0</v>
      </c>
      <c r="K163" s="104" t="str">
        <f>IF(SUM(Table136715[[#This Row],[BEE1]:[Discard]])&gt;0,SUM(Table136715[[#This Row],[BEE1]:[Column4]])-Table136715[[#This Row],[Discard]]*0.9999,"")</f>
        <v/>
      </c>
      <c r="L163" s="86" t="str">
        <f>IF(Table136715[[#This Row],[Total]]&lt;&gt;"",RANK(Table136715[[#This Row],[Total]],Table136715[Total]),"")</f>
        <v/>
      </c>
      <c r="M163" s="105" t="str">
        <f>IF(Table136715[[#This Row],[Name]]&lt;&gt;"",Table136715[[#This Row],[Name]],"")</f>
        <v/>
      </c>
      <c r="N163" s="85">
        <f>SUM(Table136715[[#This Row],[BEE1]:[Column3]])-Table136715[[#This Row],[Discard]]</f>
        <v>0</v>
      </c>
      <c r="O163" s="105">
        <f>RANK(Table136715[[#This Row],[Total2]],Table136715[Total2])</f>
        <v>29</v>
      </c>
    </row>
    <row r="164" spans="1:15">
      <c r="A164" s="131"/>
      <c r="B164" s="86"/>
      <c r="C164" s="86"/>
      <c r="D164" s="86"/>
      <c r="E164" s="86"/>
      <c r="F164" s="86"/>
      <c r="G164" s="86"/>
      <c r="H164" s="86"/>
      <c r="I164" s="86"/>
      <c r="J164" s="108">
        <f>IF(COUNT(Table136715[[#This Row],[BEE1]:[Column4]])&gt;1,MIN(Table136715[[#This Row],[BEE1]:[Column2]]),0)</f>
        <v>0</v>
      </c>
      <c r="K164" s="104" t="str">
        <f>IF(SUM(Table136715[[#This Row],[BEE1]:[Discard]])&gt;0,SUM(Table136715[[#This Row],[BEE1]:[Column4]])-Table136715[[#This Row],[Discard]]*0.9999,"")</f>
        <v/>
      </c>
      <c r="L164" s="86" t="str">
        <f>IF(Table136715[[#This Row],[Total]]&lt;&gt;"",RANK(Table136715[[#This Row],[Total]],Table136715[Total]),"")</f>
        <v/>
      </c>
      <c r="M164" s="105" t="str">
        <f>IF(Table136715[[#This Row],[Name]]&lt;&gt;"",Table136715[[#This Row],[Name]],"")</f>
        <v/>
      </c>
      <c r="N164" s="85">
        <f>SUM(Table136715[[#This Row],[BEE1]:[Column3]])-Table136715[[#This Row],[Discard]]</f>
        <v>0</v>
      </c>
      <c r="O164" s="105">
        <f>RANK(Table136715[[#This Row],[Total2]],Table136715[Total2])</f>
        <v>29</v>
      </c>
    </row>
    <row r="165" spans="1:15">
      <c r="A165" s="131"/>
      <c r="B165" s="86"/>
      <c r="C165" s="86"/>
      <c r="D165" s="86"/>
      <c r="E165" s="86"/>
      <c r="F165" s="86"/>
      <c r="G165" s="86"/>
      <c r="H165" s="86"/>
      <c r="I165" s="86"/>
      <c r="J165" s="108">
        <f>IF(COUNT(Table136715[[#This Row],[BEE1]:[Column4]])&gt;1,MIN(Table136715[[#This Row],[BEE1]:[Column2]]),0)</f>
        <v>0</v>
      </c>
      <c r="K165" s="104" t="str">
        <f>IF(SUM(Table136715[[#This Row],[BEE1]:[Discard]])&gt;0,SUM(Table136715[[#This Row],[BEE1]:[Column4]])-Table136715[[#This Row],[Discard]]*0.9999,"")</f>
        <v/>
      </c>
      <c r="L165" s="86" t="str">
        <f>IF(Table136715[[#This Row],[Total]]&lt;&gt;"",RANK(Table136715[[#This Row],[Total]],Table136715[Total]),"")</f>
        <v/>
      </c>
      <c r="M165" s="105" t="str">
        <f>IF(Table136715[[#This Row],[Name]]&lt;&gt;"",Table136715[[#This Row],[Name]],"")</f>
        <v/>
      </c>
      <c r="N165" s="85">
        <f>SUM(Table136715[[#This Row],[BEE1]:[Column3]])-Table136715[[#This Row],[Discard]]</f>
        <v>0</v>
      </c>
      <c r="O165" s="105">
        <f>RANK(Table136715[[#This Row],[Total2]],Table136715[Total2])</f>
        <v>29</v>
      </c>
    </row>
    <row r="166" spans="1:15">
      <c r="A166" s="131"/>
      <c r="B166" s="86"/>
      <c r="C166" s="86"/>
      <c r="D166" s="86"/>
      <c r="E166" s="86"/>
      <c r="F166" s="86"/>
      <c r="G166" s="86"/>
      <c r="H166" s="86"/>
      <c r="I166" s="86"/>
      <c r="J166" s="108">
        <f>IF(COUNT(Table136715[[#This Row],[BEE1]:[Column4]])&gt;1,MIN(Table136715[[#This Row],[BEE1]:[Column2]]),0)</f>
        <v>0</v>
      </c>
      <c r="K166" s="104" t="str">
        <f>IF(SUM(Table136715[[#This Row],[BEE1]:[Discard]])&gt;0,SUM(Table136715[[#This Row],[BEE1]:[Column4]])-Table136715[[#This Row],[Discard]]*0.9999,"")</f>
        <v/>
      </c>
      <c r="L166" s="86" t="str">
        <f>IF(Table136715[[#This Row],[Total]]&lt;&gt;"",RANK(Table136715[[#This Row],[Total]],Table136715[Total]),"")</f>
        <v/>
      </c>
      <c r="M166" s="105" t="str">
        <f>IF(Table136715[[#This Row],[Name]]&lt;&gt;"",Table136715[[#This Row],[Name]],"")</f>
        <v/>
      </c>
      <c r="N166" s="85">
        <f>SUM(Table136715[[#This Row],[BEE1]:[Column3]])-Table136715[[#This Row],[Discard]]</f>
        <v>0</v>
      </c>
      <c r="O166" s="105">
        <f>RANK(Table136715[[#This Row],[Total2]],Table136715[Total2])</f>
        <v>29</v>
      </c>
    </row>
    <row r="167" spans="1:15">
      <c r="A167" s="131"/>
      <c r="B167" s="86"/>
      <c r="C167" s="86"/>
      <c r="D167" s="86"/>
      <c r="E167" s="86"/>
      <c r="F167" s="86"/>
      <c r="G167" s="86"/>
      <c r="H167" s="86"/>
      <c r="I167" s="86"/>
      <c r="J167" s="108">
        <f>IF(COUNT(Table136715[[#This Row],[BEE1]:[Column4]])&gt;1,MIN(Table136715[[#This Row],[BEE1]:[Column2]]),0)</f>
        <v>0</v>
      </c>
      <c r="K167" s="104" t="str">
        <f>IF(SUM(Table136715[[#This Row],[BEE1]:[Discard]])&gt;0,SUM(Table136715[[#This Row],[BEE1]:[Column4]])-Table136715[[#This Row],[Discard]]*0.9999,"")</f>
        <v/>
      </c>
      <c r="L167" s="86" t="str">
        <f>IF(Table136715[[#This Row],[Total]]&lt;&gt;"",RANK(Table136715[[#This Row],[Total]],Table136715[Total]),"")</f>
        <v/>
      </c>
      <c r="M167" s="105" t="str">
        <f>IF(Table136715[[#This Row],[Name]]&lt;&gt;"",Table136715[[#This Row],[Name]],"")</f>
        <v/>
      </c>
      <c r="N167" s="85">
        <f>SUM(Table136715[[#This Row],[BEE1]:[Column3]])-Table136715[[#This Row],[Discard]]</f>
        <v>0</v>
      </c>
      <c r="O167" s="105">
        <f>RANK(Table136715[[#This Row],[Total2]],Table136715[Total2])</f>
        <v>29</v>
      </c>
    </row>
    <row r="168" spans="1:15">
      <c r="A168" s="131"/>
      <c r="B168" s="86"/>
      <c r="C168" s="86"/>
      <c r="D168" s="86"/>
      <c r="E168" s="86"/>
      <c r="F168" s="86"/>
      <c r="G168" s="86"/>
      <c r="H168" s="86"/>
      <c r="I168" s="86"/>
      <c r="J168" s="108">
        <f>IF(COUNT(Table136715[[#This Row],[BEE1]:[Column4]])&gt;1,MIN(Table136715[[#This Row],[BEE1]:[Column2]]),0)</f>
        <v>0</v>
      </c>
      <c r="K168" s="104" t="str">
        <f>IF(SUM(Table136715[[#This Row],[BEE1]:[Discard]])&gt;0,SUM(Table136715[[#This Row],[BEE1]:[Column4]])-Table136715[[#This Row],[Discard]]*0.9999,"")</f>
        <v/>
      </c>
      <c r="L168" s="86" t="str">
        <f>IF(Table136715[[#This Row],[Total]]&lt;&gt;"",RANK(Table136715[[#This Row],[Total]],Table136715[Total]),"")</f>
        <v/>
      </c>
      <c r="M168" s="105" t="str">
        <f>IF(Table136715[[#This Row],[Name]]&lt;&gt;"",Table136715[[#This Row],[Name]],"")</f>
        <v/>
      </c>
      <c r="N168" s="85">
        <f>SUM(Table136715[[#This Row],[BEE1]:[Column3]])-Table136715[[#This Row],[Discard]]</f>
        <v>0</v>
      </c>
      <c r="O168" s="105">
        <f>RANK(Table136715[[#This Row],[Total2]],Table136715[Total2])</f>
        <v>29</v>
      </c>
    </row>
    <row r="169" spans="1:15">
      <c r="A169" s="131"/>
      <c r="B169" s="86"/>
      <c r="C169" s="86"/>
      <c r="D169" s="86"/>
      <c r="E169" s="86"/>
      <c r="F169" s="86"/>
      <c r="G169" s="86"/>
      <c r="H169" s="86"/>
      <c r="I169" s="86"/>
      <c r="J169" s="108">
        <f>IF(COUNT(Table136715[[#This Row],[BEE1]:[Column4]])&gt;1,MIN(Table136715[[#This Row],[BEE1]:[Column2]]),0)</f>
        <v>0</v>
      </c>
      <c r="K169" s="104" t="str">
        <f>IF(SUM(Table136715[[#This Row],[BEE1]:[Discard]])&gt;0,SUM(Table136715[[#This Row],[BEE1]:[Column4]])-Table136715[[#This Row],[Discard]]*0.9999,"")</f>
        <v/>
      </c>
      <c r="L169" s="86" t="str">
        <f>IF(Table136715[[#This Row],[Total]]&lt;&gt;"",RANK(Table136715[[#This Row],[Total]],Table136715[Total]),"")</f>
        <v/>
      </c>
      <c r="M169" s="105" t="str">
        <f>IF(Table136715[[#This Row],[Name]]&lt;&gt;"",Table136715[[#This Row],[Name]],"")</f>
        <v/>
      </c>
      <c r="N169" s="85">
        <f>SUM(Table136715[[#This Row],[BEE1]:[Column3]])-Table136715[[#This Row],[Discard]]</f>
        <v>0</v>
      </c>
      <c r="O169" s="105">
        <f>RANK(Table136715[[#This Row],[Total2]],Table136715[Total2])</f>
        <v>29</v>
      </c>
    </row>
    <row r="170" spans="1:15">
      <c r="A170" s="131"/>
      <c r="B170" s="86"/>
      <c r="C170" s="86"/>
      <c r="D170" s="86"/>
      <c r="E170" s="86"/>
      <c r="F170" s="86"/>
      <c r="G170" s="86"/>
      <c r="H170" s="86"/>
      <c r="I170" s="86"/>
      <c r="J170" s="108">
        <f>IF(COUNT(Table136715[[#This Row],[BEE1]:[Column4]])&gt;1,MIN(Table136715[[#This Row],[BEE1]:[Column2]]),0)</f>
        <v>0</v>
      </c>
      <c r="K170" s="104" t="str">
        <f>IF(SUM(Table136715[[#This Row],[BEE1]:[Discard]])&gt;0,SUM(Table136715[[#This Row],[BEE1]:[Column4]])-Table136715[[#This Row],[Discard]]*0.9999,"")</f>
        <v/>
      </c>
      <c r="L170" s="86" t="str">
        <f>IF(Table136715[[#This Row],[Total]]&lt;&gt;"",RANK(Table136715[[#This Row],[Total]],Table136715[Total]),"")</f>
        <v/>
      </c>
      <c r="M170" s="105" t="str">
        <f>IF(Table136715[[#This Row],[Name]]&lt;&gt;"",Table136715[[#This Row],[Name]],"")</f>
        <v/>
      </c>
      <c r="N170" s="85">
        <f>SUM(Table136715[[#This Row],[BEE1]:[Column3]])-Table136715[[#This Row],[Discard]]</f>
        <v>0</v>
      </c>
      <c r="O170" s="105">
        <f>RANK(Table136715[[#This Row],[Total2]],Table136715[Total2])</f>
        <v>29</v>
      </c>
    </row>
    <row r="171" spans="1:15">
      <c r="A171" s="131"/>
      <c r="B171" s="86"/>
      <c r="C171" s="86"/>
      <c r="D171" s="86"/>
      <c r="E171" s="86"/>
      <c r="F171" s="86"/>
      <c r="G171" s="86"/>
      <c r="H171" s="86"/>
      <c r="I171" s="86"/>
      <c r="J171" s="108">
        <f>IF(COUNT(Table136715[[#This Row],[BEE1]:[Column4]])&gt;1,MIN(Table136715[[#This Row],[BEE1]:[Column2]]),0)</f>
        <v>0</v>
      </c>
      <c r="K171" s="104" t="str">
        <f>IF(SUM(Table136715[[#This Row],[BEE1]:[Discard]])&gt;0,SUM(Table136715[[#This Row],[BEE1]:[Column4]])-Table136715[[#This Row],[Discard]]*0.9999,"")</f>
        <v/>
      </c>
      <c r="L171" s="86" t="str">
        <f>IF(Table136715[[#This Row],[Total]]&lt;&gt;"",RANK(Table136715[[#This Row],[Total]],Table136715[Total]),"")</f>
        <v/>
      </c>
      <c r="M171" s="105" t="str">
        <f>IF(Table136715[[#This Row],[Name]]&lt;&gt;"",Table136715[[#This Row],[Name]],"")</f>
        <v/>
      </c>
      <c r="N171" s="85">
        <f>SUM(Table136715[[#This Row],[BEE1]:[Column3]])-Table136715[[#This Row],[Discard]]</f>
        <v>0</v>
      </c>
      <c r="O171" s="105">
        <f>RANK(Table136715[[#This Row],[Total2]],Table136715[Total2])</f>
        <v>29</v>
      </c>
    </row>
    <row r="172" spans="1:15">
      <c r="A172" s="131"/>
      <c r="B172" s="86"/>
      <c r="C172" s="86"/>
      <c r="D172" s="86"/>
      <c r="E172" s="86"/>
      <c r="F172" s="86"/>
      <c r="G172" s="86"/>
      <c r="H172" s="86"/>
      <c r="I172" s="86"/>
      <c r="J172" s="108">
        <f>IF(COUNT(Table136715[[#This Row],[BEE1]:[Column4]])&gt;1,MIN(Table136715[[#This Row],[BEE1]:[Column2]]),0)</f>
        <v>0</v>
      </c>
      <c r="K172" s="104" t="str">
        <f>IF(SUM(Table136715[[#This Row],[BEE1]:[Discard]])&gt;0,SUM(Table136715[[#This Row],[BEE1]:[Column4]])-Table136715[[#This Row],[Discard]]*0.9999,"")</f>
        <v/>
      </c>
      <c r="L172" s="86" t="str">
        <f>IF(Table136715[[#This Row],[Total]]&lt;&gt;"",RANK(Table136715[[#This Row],[Total]],Table136715[Total]),"")</f>
        <v/>
      </c>
      <c r="M172" s="105" t="str">
        <f>IF(Table136715[[#This Row],[Name]]&lt;&gt;"",Table136715[[#This Row],[Name]],"")</f>
        <v/>
      </c>
      <c r="N172" s="85">
        <f>SUM(Table136715[[#This Row],[BEE1]:[Column3]])-Table136715[[#This Row],[Discard]]</f>
        <v>0</v>
      </c>
      <c r="O172" s="105">
        <f>RANK(Table136715[[#This Row],[Total2]],Table136715[Total2])</f>
        <v>29</v>
      </c>
    </row>
    <row r="173" spans="1:15">
      <c r="A173" s="131"/>
      <c r="B173" s="86"/>
      <c r="C173" s="86"/>
      <c r="D173" s="86"/>
      <c r="E173" s="86"/>
      <c r="F173" s="86"/>
      <c r="G173" s="86"/>
      <c r="H173" s="86"/>
      <c r="I173" s="86"/>
      <c r="J173" s="108">
        <f>IF(COUNT(Table136715[[#This Row],[BEE1]:[Column4]])&gt;1,MIN(Table136715[[#This Row],[BEE1]:[Column2]]),0)</f>
        <v>0</v>
      </c>
      <c r="K173" s="104" t="str">
        <f>IF(SUM(Table136715[[#This Row],[BEE1]:[Discard]])&gt;0,SUM(Table136715[[#This Row],[BEE1]:[Column4]])-Table136715[[#This Row],[Discard]]*0.9999,"")</f>
        <v/>
      </c>
      <c r="L173" s="86" t="str">
        <f>IF(Table136715[[#This Row],[Total]]&lt;&gt;"",RANK(Table136715[[#This Row],[Total]],Table136715[Total]),"")</f>
        <v/>
      </c>
      <c r="M173" s="105" t="str">
        <f>IF(Table136715[[#This Row],[Name]]&lt;&gt;"",Table136715[[#This Row],[Name]],"")</f>
        <v/>
      </c>
      <c r="N173" s="85">
        <f>SUM(Table136715[[#This Row],[BEE1]:[Column3]])-Table136715[[#This Row],[Discard]]</f>
        <v>0</v>
      </c>
      <c r="O173" s="105">
        <f>RANK(Table136715[[#This Row],[Total2]],Table136715[Total2])</f>
        <v>29</v>
      </c>
    </row>
    <row r="174" spans="1:15">
      <c r="A174" s="131"/>
      <c r="B174" s="86"/>
      <c r="C174" s="86"/>
      <c r="D174" s="86"/>
      <c r="E174" s="86"/>
      <c r="F174" s="86"/>
      <c r="G174" s="86"/>
      <c r="H174" s="86"/>
      <c r="I174" s="86"/>
      <c r="J174" s="108">
        <f>IF(COUNT(Table136715[[#This Row],[BEE1]:[Column4]])&gt;1,MIN(Table136715[[#This Row],[BEE1]:[Column2]]),0)</f>
        <v>0</v>
      </c>
      <c r="K174" s="104" t="str">
        <f>IF(SUM(Table136715[[#This Row],[BEE1]:[Discard]])&gt;0,SUM(Table136715[[#This Row],[BEE1]:[Column4]])-Table136715[[#This Row],[Discard]]*0.9999,"")</f>
        <v/>
      </c>
      <c r="L174" s="86" t="str">
        <f>IF(Table136715[[#This Row],[Total]]&lt;&gt;"",RANK(Table136715[[#This Row],[Total]],Table136715[Total]),"")</f>
        <v/>
      </c>
      <c r="M174" s="105" t="str">
        <f>IF(Table136715[[#This Row],[Name]]&lt;&gt;"",Table136715[[#This Row],[Name]],"")</f>
        <v/>
      </c>
      <c r="N174" s="85">
        <f>SUM(Table136715[[#This Row],[BEE1]:[Column3]])-Table136715[[#This Row],[Discard]]</f>
        <v>0</v>
      </c>
      <c r="O174" s="105">
        <f>RANK(Table136715[[#This Row],[Total2]],Table136715[Total2])</f>
        <v>29</v>
      </c>
    </row>
    <row r="175" spans="1:15">
      <c r="A175" s="131"/>
      <c r="B175" s="86"/>
      <c r="C175" s="86"/>
      <c r="D175" s="86"/>
      <c r="E175" s="86"/>
      <c r="F175" s="86"/>
      <c r="G175" s="86"/>
      <c r="H175" s="86"/>
      <c r="I175" s="86"/>
      <c r="J175" s="108">
        <f>IF(COUNT(Table136715[[#This Row],[BEE1]:[Column4]])&gt;1,MIN(Table136715[[#This Row],[BEE1]:[Column2]]),0)</f>
        <v>0</v>
      </c>
      <c r="K175" s="104" t="str">
        <f>IF(SUM(Table136715[[#This Row],[BEE1]:[Discard]])&gt;0,SUM(Table136715[[#This Row],[BEE1]:[Column4]])-Table136715[[#This Row],[Discard]]*0.9999,"")</f>
        <v/>
      </c>
      <c r="L175" s="86" t="str">
        <f>IF(Table136715[[#This Row],[Total]]&lt;&gt;"",RANK(Table136715[[#This Row],[Total]],Table136715[Total]),"")</f>
        <v/>
      </c>
      <c r="M175" s="105" t="str">
        <f>IF(Table136715[[#This Row],[Name]]&lt;&gt;"",Table136715[[#This Row],[Name]],"")</f>
        <v/>
      </c>
      <c r="N175" s="85">
        <f>SUM(Table136715[[#This Row],[BEE1]:[Column3]])-Table136715[[#This Row],[Discard]]</f>
        <v>0</v>
      </c>
      <c r="O175" s="105">
        <f>RANK(Table136715[[#This Row],[Total2]],Table136715[Total2])</f>
        <v>29</v>
      </c>
    </row>
    <row r="176" spans="1:15">
      <c r="A176" s="131"/>
      <c r="B176" s="86"/>
      <c r="C176" s="86"/>
      <c r="D176" s="86"/>
      <c r="E176" s="86"/>
      <c r="F176" s="86"/>
      <c r="G176" s="86"/>
      <c r="H176" s="86"/>
      <c r="I176" s="86"/>
      <c r="J176" s="108">
        <f>IF(COUNT(Table136715[[#This Row],[BEE1]:[Column4]])&gt;1,MIN(Table136715[[#This Row],[BEE1]:[Column2]]),0)</f>
        <v>0</v>
      </c>
      <c r="K176" s="104" t="str">
        <f>IF(SUM(Table136715[[#This Row],[BEE1]:[Discard]])&gt;0,SUM(Table136715[[#This Row],[BEE1]:[Column4]])-Table136715[[#This Row],[Discard]]*0.9999,"")</f>
        <v/>
      </c>
      <c r="L176" s="86" t="str">
        <f>IF(Table136715[[#This Row],[Total]]&lt;&gt;"",RANK(Table136715[[#This Row],[Total]],Table136715[Total]),"")</f>
        <v/>
      </c>
      <c r="M176" s="105" t="str">
        <f>IF(Table136715[[#This Row],[Name]]&lt;&gt;"",Table136715[[#This Row],[Name]],"")</f>
        <v/>
      </c>
      <c r="N176" s="85">
        <f>SUM(Table136715[[#This Row],[BEE1]:[Column3]])-Table136715[[#This Row],[Discard]]</f>
        <v>0</v>
      </c>
      <c r="O176" s="105">
        <f>RANK(Table136715[[#This Row],[Total2]],Table136715[Total2])</f>
        <v>29</v>
      </c>
    </row>
    <row r="177" spans="1:15">
      <c r="A177" s="131"/>
      <c r="B177" s="86"/>
      <c r="C177" s="86"/>
      <c r="D177" s="86"/>
      <c r="E177" s="86"/>
      <c r="F177" s="86"/>
      <c r="G177" s="86"/>
      <c r="H177" s="86"/>
      <c r="I177" s="86"/>
      <c r="J177" s="108">
        <f>IF(COUNT(Table136715[[#This Row],[BEE1]:[Column4]])&gt;1,MIN(Table136715[[#This Row],[BEE1]:[Column2]]),0)</f>
        <v>0</v>
      </c>
      <c r="K177" s="104" t="str">
        <f>IF(SUM(Table136715[[#This Row],[BEE1]:[Discard]])&gt;0,SUM(Table136715[[#This Row],[BEE1]:[Column4]])-Table136715[[#This Row],[Discard]]*0.9999,"")</f>
        <v/>
      </c>
      <c r="L177" s="86" t="str">
        <f>IF(Table136715[[#This Row],[Total]]&lt;&gt;"",RANK(Table136715[[#This Row],[Total]],Table136715[Total]),"")</f>
        <v/>
      </c>
      <c r="M177" s="105" t="str">
        <f>IF(Table136715[[#This Row],[Name]]&lt;&gt;"",Table136715[[#This Row],[Name]],"")</f>
        <v/>
      </c>
      <c r="N177" s="85">
        <f>SUM(Table136715[[#This Row],[BEE1]:[Column3]])-Table136715[[#This Row],[Discard]]</f>
        <v>0</v>
      </c>
      <c r="O177" s="105">
        <f>RANK(Table136715[[#This Row],[Total2]],Table136715[Total2])</f>
        <v>29</v>
      </c>
    </row>
    <row r="178" spans="1:15">
      <c r="A178" s="131"/>
      <c r="B178" s="86"/>
      <c r="C178" s="86"/>
      <c r="D178" s="86"/>
      <c r="E178" s="86"/>
      <c r="F178" s="86"/>
      <c r="G178" s="86"/>
      <c r="H178" s="86"/>
      <c r="I178" s="86"/>
      <c r="J178" s="108">
        <f>IF(COUNT(Table136715[[#This Row],[BEE1]:[Column4]])&gt;1,MIN(Table136715[[#This Row],[BEE1]:[Column2]]),0)</f>
        <v>0</v>
      </c>
      <c r="K178" s="104" t="str">
        <f>IF(SUM(Table136715[[#This Row],[BEE1]:[Discard]])&gt;0,SUM(Table136715[[#This Row],[BEE1]:[Column4]])-Table136715[[#This Row],[Discard]]*0.9999,"")</f>
        <v/>
      </c>
      <c r="L178" s="86" t="str">
        <f>IF(Table136715[[#This Row],[Total]]&lt;&gt;"",RANK(Table136715[[#This Row],[Total]],Table136715[Total]),"")</f>
        <v/>
      </c>
      <c r="M178" s="105" t="str">
        <f>IF(Table136715[[#This Row],[Name]]&lt;&gt;"",Table136715[[#This Row],[Name]],"")</f>
        <v/>
      </c>
      <c r="N178" s="85">
        <f>SUM(Table136715[[#This Row],[BEE1]:[Column3]])-Table136715[[#This Row],[Discard]]</f>
        <v>0</v>
      </c>
      <c r="O178" s="105">
        <f>RANK(Table136715[[#This Row],[Total2]],Table136715[Total2])</f>
        <v>29</v>
      </c>
    </row>
    <row r="179" spans="1:15">
      <c r="A179" s="131"/>
      <c r="B179" s="86"/>
      <c r="C179" s="86"/>
      <c r="D179" s="86"/>
      <c r="E179" s="86"/>
      <c r="F179" s="86"/>
      <c r="G179" s="86"/>
      <c r="H179" s="86"/>
      <c r="I179" s="86"/>
      <c r="J179" s="108">
        <f>IF(COUNT(Table136715[[#This Row],[BEE1]:[Column4]])&gt;1,MIN(Table136715[[#This Row],[BEE1]:[Column2]]),0)</f>
        <v>0</v>
      </c>
      <c r="K179" s="104" t="str">
        <f>IF(SUM(Table136715[[#This Row],[BEE1]:[Discard]])&gt;0,SUM(Table136715[[#This Row],[BEE1]:[Column4]])-Table136715[[#This Row],[Discard]]*0.9999,"")</f>
        <v/>
      </c>
      <c r="L179" s="86" t="str">
        <f>IF(Table136715[[#This Row],[Total]]&lt;&gt;"",RANK(Table136715[[#This Row],[Total]],Table136715[Total]),"")</f>
        <v/>
      </c>
      <c r="M179" s="105" t="str">
        <f>IF(Table136715[[#This Row],[Name]]&lt;&gt;"",Table136715[[#This Row],[Name]],"")</f>
        <v/>
      </c>
      <c r="N179" s="85">
        <f>SUM(Table136715[[#This Row],[BEE1]:[Column3]])-Table136715[[#This Row],[Discard]]</f>
        <v>0</v>
      </c>
      <c r="O179" s="105">
        <f>RANK(Table136715[[#This Row],[Total2]],Table136715[Total2])</f>
        <v>29</v>
      </c>
    </row>
    <row r="180" spans="1:15">
      <c r="A180" s="131"/>
      <c r="B180" s="86"/>
      <c r="C180" s="86"/>
      <c r="D180" s="86"/>
      <c r="E180" s="86"/>
      <c r="F180" s="86"/>
      <c r="G180" s="86"/>
      <c r="H180" s="86"/>
      <c r="I180" s="86"/>
      <c r="J180" s="108">
        <f>IF(COUNT(Table136715[[#This Row],[BEE1]:[Column4]])&gt;1,MIN(Table136715[[#This Row],[BEE1]:[Column2]]),0)</f>
        <v>0</v>
      </c>
      <c r="K180" s="104" t="str">
        <f>IF(SUM(Table136715[[#This Row],[BEE1]:[Discard]])&gt;0,SUM(Table136715[[#This Row],[BEE1]:[Column4]])-Table136715[[#This Row],[Discard]]*0.9999,"")</f>
        <v/>
      </c>
      <c r="L180" s="86" t="str">
        <f>IF(Table136715[[#This Row],[Total]]&lt;&gt;"",RANK(Table136715[[#This Row],[Total]],Table136715[Total]),"")</f>
        <v/>
      </c>
      <c r="M180" s="105" t="str">
        <f>IF(Table136715[[#This Row],[Name]]&lt;&gt;"",Table136715[[#This Row],[Name]],"")</f>
        <v/>
      </c>
      <c r="N180" s="85">
        <f>SUM(Table136715[[#This Row],[BEE1]:[Column3]])-Table136715[[#This Row],[Discard]]</f>
        <v>0</v>
      </c>
      <c r="O180" s="105">
        <f>RANK(Table136715[[#This Row],[Total2]],Table136715[Total2])</f>
        <v>29</v>
      </c>
    </row>
    <row r="181" spans="1:15">
      <c r="A181" s="131"/>
      <c r="B181" s="86"/>
      <c r="C181" s="86"/>
      <c r="D181" s="86"/>
      <c r="E181" s="86"/>
      <c r="F181" s="86"/>
      <c r="G181" s="86"/>
      <c r="H181" s="86"/>
      <c r="I181" s="86"/>
      <c r="J181" s="108">
        <f>IF(COUNT(Table136715[[#This Row],[BEE1]:[Column4]])&gt;1,MIN(Table136715[[#This Row],[BEE1]:[Column2]]),0)</f>
        <v>0</v>
      </c>
      <c r="K181" s="104" t="str">
        <f>IF(SUM(Table136715[[#This Row],[BEE1]:[Discard]])&gt;0,SUM(Table136715[[#This Row],[BEE1]:[Column4]])-Table136715[[#This Row],[Discard]]*0.9999,"")</f>
        <v/>
      </c>
      <c r="L181" s="86" t="str">
        <f>IF(Table136715[[#This Row],[Total]]&lt;&gt;"",RANK(Table136715[[#This Row],[Total]],Table136715[Total]),"")</f>
        <v/>
      </c>
      <c r="M181" s="105" t="str">
        <f>IF(Table136715[[#This Row],[Name]]&lt;&gt;"",Table136715[[#This Row],[Name]],"")</f>
        <v/>
      </c>
      <c r="N181" s="85">
        <f>SUM(Table136715[[#This Row],[BEE1]:[Column3]])-Table136715[[#This Row],[Discard]]</f>
        <v>0</v>
      </c>
      <c r="O181" s="105">
        <f>RANK(Table136715[[#This Row],[Total2]],Table136715[Total2])</f>
        <v>29</v>
      </c>
    </row>
    <row r="182" spans="1:15">
      <c r="A182" s="131"/>
      <c r="B182" s="86"/>
      <c r="C182" s="86"/>
      <c r="D182" s="86"/>
      <c r="E182" s="86"/>
      <c r="F182" s="86"/>
      <c r="G182" s="86"/>
      <c r="H182" s="86"/>
      <c r="I182" s="86"/>
      <c r="J182" s="108">
        <f>IF(COUNT(Table136715[[#This Row],[BEE1]:[Column4]])&gt;1,MIN(Table136715[[#This Row],[BEE1]:[Column2]]),0)</f>
        <v>0</v>
      </c>
      <c r="K182" s="104" t="str">
        <f>IF(SUM(Table136715[[#This Row],[BEE1]:[Discard]])&gt;0,SUM(Table136715[[#This Row],[BEE1]:[Column4]])-Table136715[[#This Row],[Discard]]*0.9999,"")</f>
        <v/>
      </c>
      <c r="L182" s="86" t="str">
        <f>IF(Table136715[[#This Row],[Total]]&lt;&gt;"",RANK(Table136715[[#This Row],[Total]],Table136715[Total]),"")</f>
        <v/>
      </c>
      <c r="M182" s="105" t="str">
        <f>IF(Table136715[[#This Row],[Name]]&lt;&gt;"",Table136715[[#This Row],[Name]],"")</f>
        <v/>
      </c>
      <c r="N182" s="85">
        <f>SUM(Table136715[[#This Row],[BEE1]:[Column3]])-Table136715[[#This Row],[Discard]]</f>
        <v>0</v>
      </c>
      <c r="O182" s="105">
        <f>RANK(Table136715[[#This Row],[Total2]],Table136715[Total2])</f>
        <v>29</v>
      </c>
    </row>
    <row r="183" spans="1:15">
      <c r="A183" s="131"/>
      <c r="B183" s="86"/>
      <c r="C183" s="86"/>
      <c r="D183" s="86"/>
      <c r="E183" s="86"/>
      <c r="F183" s="86"/>
      <c r="G183" s="86"/>
      <c r="H183" s="86"/>
      <c r="I183" s="86"/>
      <c r="J183" s="108">
        <f>IF(COUNT(Table136715[[#This Row],[BEE1]:[Column4]])&gt;1,MIN(Table136715[[#This Row],[BEE1]:[Column2]]),0)</f>
        <v>0</v>
      </c>
      <c r="K183" s="104" t="str">
        <f>IF(SUM(Table136715[[#This Row],[BEE1]:[Discard]])&gt;0,SUM(Table136715[[#This Row],[BEE1]:[Column4]])-Table136715[[#This Row],[Discard]]*0.9999,"")</f>
        <v/>
      </c>
      <c r="L183" s="86" t="str">
        <f>IF(Table136715[[#This Row],[Total]]&lt;&gt;"",RANK(Table136715[[#This Row],[Total]],Table136715[Total]),"")</f>
        <v/>
      </c>
      <c r="M183" s="105" t="str">
        <f>IF(Table136715[[#This Row],[Name]]&lt;&gt;"",Table136715[[#This Row],[Name]],"")</f>
        <v/>
      </c>
      <c r="N183" s="85">
        <f>SUM(Table136715[[#This Row],[BEE1]:[Column3]])-Table136715[[#This Row],[Discard]]</f>
        <v>0</v>
      </c>
      <c r="O183" s="105">
        <f>RANK(Table136715[[#This Row],[Total2]],Table136715[Total2])</f>
        <v>29</v>
      </c>
    </row>
    <row r="184" spans="1:15">
      <c r="A184" s="131"/>
      <c r="B184" s="86"/>
      <c r="C184" s="86"/>
      <c r="D184" s="86"/>
      <c r="E184" s="86"/>
      <c r="F184" s="86"/>
      <c r="G184" s="86"/>
      <c r="H184" s="86"/>
      <c r="I184" s="86"/>
      <c r="J184" s="108">
        <f>IF(COUNT(Table136715[[#This Row],[BEE1]:[Column4]])&gt;1,MIN(Table136715[[#This Row],[BEE1]:[Column2]]),0)</f>
        <v>0</v>
      </c>
      <c r="K184" s="104" t="str">
        <f>IF(SUM(Table136715[[#This Row],[BEE1]:[Discard]])&gt;0,SUM(Table136715[[#This Row],[BEE1]:[Column4]])-Table136715[[#This Row],[Discard]]*0.9999,"")</f>
        <v/>
      </c>
      <c r="L184" s="86" t="str">
        <f>IF(Table136715[[#This Row],[Total]]&lt;&gt;"",RANK(Table136715[[#This Row],[Total]],Table136715[Total]),"")</f>
        <v/>
      </c>
      <c r="M184" s="105" t="str">
        <f>IF(Table136715[[#This Row],[Name]]&lt;&gt;"",Table136715[[#This Row],[Name]],"")</f>
        <v/>
      </c>
      <c r="N184" s="85">
        <f>SUM(Table136715[[#This Row],[BEE1]:[Column3]])-Table136715[[#This Row],[Discard]]</f>
        <v>0</v>
      </c>
      <c r="O184" s="105">
        <f>RANK(Table136715[[#This Row],[Total2]],Table136715[Total2])</f>
        <v>29</v>
      </c>
    </row>
    <row r="185" spans="1:15">
      <c r="A185" s="131"/>
      <c r="B185" s="86"/>
      <c r="C185" s="86"/>
      <c r="D185" s="86"/>
      <c r="E185" s="86"/>
      <c r="F185" s="86"/>
      <c r="G185" s="86"/>
      <c r="H185" s="86"/>
      <c r="I185" s="86"/>
      <c r="J185" s="108">
        <f>IF(COUNT(Table136715[[#This Row],[BEE1]:[Column4]])&gt;1,MIN(Table136715[[#This Row],[BEE1]:[Column2]]),0)</f>
        <v>0</v>
      </c>
      <c r="K185" s="104" t="str">
        <f>IF(SUM(Table136715[[#This Row],[BEE1]:[Discard]])&gt;0,SUM(Table136715[[#This Row],[BEE1]:[Column4]])-Table136715[[#This Row],[Discard]]*0.9999,"")</f>
        <v/>
      </c>
      <c r="L185" s="86" t="str">
        <f>IF(Table136715[[#This Row],[Total]]&lt;&gt;"",RANK(Table136715[[#This Row],[Total]],Table136715[Total]),"")</f>
        <v/>
      </c>
      <c r="M185" s="105" t="str">
        <f>IF(Table136715[[#This Row],[Name]]&lt;&gt;"",Table136715[[#This Row],[Name]],"")</f>
        <v/>
      </c>
      <c r="N185" s="85">
        <f>SUM(Table136715[[#This Row],[BEE1]:[Column3]])-Table136715[[#This Row],[Discard]]</f>
        <v>0</v>
      </c>
      <c r="O185" s="105">
        <f>RANK(Table136715[[#This Row],[Total2]],Table136715[Total2])</f>
        <v>29</v>
      </c>
    </row>
    <row r="186" spans="1:15">
      <c r="A186" s="131"/>
      <c r="B186" s="86"/>
      <c r="C186" s="86"/>
      <c r="D186" s="86"/>
      <c r="E186" s="86"/>
      <c r="F186" s="86"/>
      <c r="G186" s="86"/>
      <c r="H186" s="86"/>
      <c r="I186" s="86"/>
      <c r="J186" s="108">
        <f>IF(COUNT(Table136715[[#This Row],[BEE1]:[Column4]])&gt;1,MIN(Table136715[[#This Row],[BEE1]:[Column2]]),0)</f>
        <v>0</v>
      </c>
      <c r="K186" s="104" t="str">
        <f>IF(SUM(Table136715[[#This Row],[BEE1]:[Discard]])&gt;0,SUM(Table136715[[#This Row],[BEE1]:[Column4]])-Table136715[[#This Row],[Discard]]*0.9999,"")</f>
        <v/>
      </c>
      <c r="L186" s="86" t="str">
        <f>IF(Table136715[[#This Row],[Total]]&lt;&gt;"",RANK(Table136715[[#This Row],[Total]],Table136715[Total]),"")</f>
        <v/>
      </c>
      <c r="M186" s="105" t="str">
        <f>IF(Table136715[[#This Row],[Name]]&lt;&gt;"",Table136715[[#This Row],[Name]],"")</f>
        <v/>
      </c>
      <c r="N186" s="85">
        <f>SUM(Table136715[[#This Row],[BEE1]:[Column3]])-Table136715[[#This Row],[Discard]]</f>
        <v>0</v>
      </c>
      <c r="O186" s="105">
        <f>RANK(Table136715[[#This Row],[Total2]],Table136715[Total2])</f>
        <v>29</v>
      </c>
    </row>
    <row r="187" spans="1:15">
      <c r="A187" s="131"/>
      <c r="B187" s="86"/>
      <c r="C187" s="86"/>
      <c r="D187" s="86"/>
      <c r="E187" s="86"/>
      <c r="F187" s="86"/>
      <c r="G187" s="86"/>
      <c r="H187" s="86"/>
      <c r="I187" s="86"/>
      <c r="J187" s="108">
        <f>IF(COUNT(Table136715[[#This Row],[BEE1]:[Column4]])&gt;1,MIN(Table136715[[#This Row],[BEE1]:[Column2]]),0)</f>
        <v>0</v>
      </c>
      <c r="K187" s="104" t="str">
        <f>IF(SUM(Table136715[[#This Row],[BEE1]:[Discard]])&gt;0,SUM(Table136715[[#This Row],[BEE1]:[Column4]])-Table136715[[#This Row],[Discard]]*0.9999,"")</f>
        <v/>
      </c>
      <c r="L187" s="86" t="str">
        <f>IF(Table136715[[#This Row],[Total]]&lt;&gt;"",RANK(Table136715[[#This Row],[Total]],Table136715[Total]),"")</f>
        <v/>
      </c>
      <c r="M187" s="105" t="str">
        <f>IF(Table136715[[#This Row],[Name]]&lt;&gt;"",Table136715[[#This Row],[Name]],"")</f>
        <v/>
      </c>
      <c r="N187" s="85">
        <f>SUM(Table136715[[#This Row],[BEE1]:[Column3]])-Table136715[[#This Row],[Discard]]</f>
        <v>0</v>
      </c>
      <c r="O187" s="105">
        <f>RANK(Table136715[[#This Row],[Total2]],Table136715[Total2])</f>
        <v>29</v>
      </c>
    </row>
    <row r="188" spans="1:15">
      <c r="A188" s="131"/>
      <c r="B188" s="86"/>
      <c r="C188" s="86"/>
      <c r="D188" s="86"/>
      <c r="E188" s="86"/>
      <c r="F188" s="86"/>
      <c r="G188" s="86"/>
      <c r="H188" s="86"/>
      <c r="I188" s="86"/>
      <c r="J188" s="108">
        <f>IF(COUNT(Table136715[[#This Row],[BEE1]:[Column4]])&gt;1,MIN(Table136715[[#This Row],[BEE1]:[Column2]]),0)</f>
        <v>0</v>
      </c>
      <c r="K188" s="104" t="str">
        <f>IF(SUM(Table136715[[#This Row],[BEE1]:[Discard]])&gt;0,SUM(Table136715[[#This Row],[BEE1]:[Column4]])-Table136715[[#This Row],[Discard]]*0.9999,"")</f>
        <v/>
      </c>
      <c r="L188" s="86" t="str">
        <f>IF(Table136715[[#This Row],[Total]]&lt;&gt;"",RANK(Table136715[[#This Row],[Total]],Table136715[Total]),"")</f>
        <v/>
      </c>
      <c r="M188" s="105" t="str">
        <f>IF(Table136715[[#This Row],[Name]]&lt;&gt;"",Table136715[[#This Row],[Name]],"")</f>
        <v/>
      </c>
      <c r="N188" s="85">
        <f>SUM(Table136715[[#This Row],[BEE1]:[Column3]])-Table136715[[#This Row],[Discard]]</f>
        <v>0</v>
      </c>
      <c r="O188" s="105">
        <f>RANK(Table136715[[#This Row],[Total2]],Table136715[Total2])</f>
        <v>29</v>
      </c>
    </row>
    <row r="189" spans="1:15">
      <c r="A189" s="131"/>
      <c r="B189" s="86"/>
      <c r="C189" s="86"/>
      <c r="D189" s="86"/>
      <c r="E189" s="86"/>
      <c r="F189" s="86"/>
      <c r="G189" s="86"/>
      <c r="H189" s="86"/>
      <c r="I189" s="86"/>
      <c r="J189" s="108">
        <f>IF(COUNT(Table136715[[#This Row],[BEE1]:[Column4]])&gt;1,MIN(Table136715[[#This Row],[BEE1]:[Column2]]),0)</f>
        <v>0</v>
      </c>
      <c r="K189" s="104" t="str">
        <f>IF(SUM(Table136715[[#This Row],[BEE1]:[Discard]])&gt;0,SUM(Table136715[[#This Row],[BEE1]:[Column4]])-Table136715[[#This Row],[Discard]]*0.9999,"")</f>
        <v/>
      </c>
      <c r="L189" s="86" t="str">
        <f>IF(Table136715[[#This Row],[Total]]&lt;&gt;"",RANK(Table136715[[#This Row],[Total]],Table136715[Total]),"")</f>
        <v/>
      </c>
      <c r="M189" s="105" t="str">
        <f>IF(Table136715[[#This Row],[Name]]&lt;&gt;"",Table136715[[#This Row],[Name]],"")</f>
        <v/>
      </c>
      <c r="N189" s="85">
        <f>SUM(Table136715[[#This Row],[BEE1]:[Column3]])-Table136715[[#This Row],[Discard]]</f>
        <v>0</v>
      </c>
      <c r="O189" s="105">
        <f>RANK(Table136715[[#This Row],[Total2]],Table136715[Total2])</f>
        <v>29</v>
      </c>
    </row>
    <row r="190" spans="1:15">
      <c r="A190" s="131"/>
      <c r="B190" s="86"/>
      <c r="C190" s="86"/>
      <c r="D190" s="86"/>
      <c r="E190" s="86"/>
      <c r="F190" s="86"/>
      <c r="G190" s="86"/>
      <c r="H190" s="86"/>
      <c r="I190" s="86"/>
      <c r="J190" s="108">
        <f>IF(COUNT(Table136715[[#This Row],[BEE1]:[Column4]])&gt;1,MIN(Table136715[[#This Row],[BEE1]:[Column2]]),0)</f>
        <v>0</v>
      </c>
      <c r="K190" s="104" t="str">
        <f>IF(SUM(Table136715[[#This Row],[BEE1]:[Discard]])&gt;0,SUM(Table136715[[#This Row],[BEE1]:[Column4]])-Table136715[[#This Row],[Discard]]*0.9999,"")</f>
        <v/>
      </c>
      <c r="L190" s="86" t="str">
        <f>IF(Table136715[[#This Row],[Total]]&lt;&gt;"",RANK(Table136715[[#This Row],[Total]],Table136715[Total]),"")</f>
        <v/>
      </c>
      <c r="M190" s="105" t="str">
        <f>IF(Table136715[[#This Row],[Name]]&lt;&gt;"",Table136715[[#This Row],[Name]],"")</f>
        <v/>
      </c>
      <c r="N190" s="85">
        <f>SUM(Table136715[[#This Row],[BEE1]:[Column3]])-Table136715[[#This Row],[Discard]]</f>
        <v>0</v>
      </c>
      <c r="O190" s="105">
        <f>RANK(Table136715[[#This Row],[Total2]],Table136715[Total2])</f>
        <v>29</v>
      </c>
    </row>
    <row r="191" spans="1:15">
      <c r="A191" s="131"/>
      <c r="B191" s="86"/>
      <c r="C191" s="86"/>
      <c r="D191" s="86"/>
      <c r="E191" s="86"/>
      <c r="F191" s="86"/>
      <c r="G191" s="86"/>
      <c r="H191" s="86"/>
      <c r="I191" s="86"/>
      <c r="J191" s="108">
        <f>IF(COUNT(Table136715[[#This Row],[BEE1]:[Column4]])&gt;1,MIN(Table136715[[#This Row],[BEE1]:[Column2]]),0)</f>
        <v>0</v>
      </c>
      <c r="K191" s="104" t="str">
        <f>IF(SUM(Table136715[[#This Row],[BEE1]:[Discard]])&gt;0,SUM(Table136715[[#This Row],[BEE1]:[Column4]])-Table136715[[#This Row],[Discard]]*0.9999,"")</f>
        <v/>
      </c>
      <c r="L191" s="86" t="str">
        <f>IF(Table136715[[#This Row],[Total]]&lt;&gt;"",RANK(Table136715[[#This Row],[Total]],Table136715[Total]),"")</f>
        <v/>
      </c>
      <c r="M191" s="105" t="str">
        <f>IF(Table136715[[#This Row],[Name]]&lt;&gt;"",Table136715[[#This Row],[Name]],"")</f>
        <v/>
      </c>
      <c r="N191" s="85">
        <f>SUM(Table136715[[#This Row],[BEE1]:[Column3]])-Table136715[[#This Row],[Discard]]</f>
        <v>0</v>
      </c>
      <c r="O191" s="105">
        <f>RANK(Table136715[[#This Row],[Total2]],Table136715[Total2])</f>
        <v>29</v>
      </c>
    </row>
    <row r="192" spans="1:15">
      <c r="A192" s="131"/>
      <c r="B192" s="86"/>
      <c r="C192" s="86"/>
      <c r="D192" s="86"/>
      <c r="E192" s="86"/>
      <c r="F192" s="86"/>
      <c r="G192" s="86"/>
      <c r="H192" s="86"/>
      <c r="I192" s="86"/>
      <c r="J192" s="108">
        <f>IF(COUNT(Table136715[[#This Row],[BEE1]:[Column4]])&gt;1,MIN(Table136715[[#This Row],[BEE1]:[Column2]]),0)</f>
        <v>0</v>
      </c>
      <c r="K192" s="104" t="str">
        <f>IF(SUM(Table136715[[#This Row],[BEE1]:[Discard]])&gt;0,SUM(Table136715[[#This Row],[BEE1]:[Column4]])-Table136715[[#This Row],[Discard]]*0.9999,"")</f>
        <v/>
      </c>
      <c r="L192" s="86" t="str">
        <f>IF(Table136715[[#This Row],[Total]]&lt;&gt;"",RANK(Table136715[[#This Row],[Total]],Table136715[Total]),"")</f>
        <v/>
      </c>
      <c r="M192" s="105" t="str">
        <f>IF(Table136715[[#This Row],[Name]]&lt;&gt;"",Table136715[[#This Row],[Name]],"")</f>
        <v/>
      </c>
      <c r="N192" s="85">
        <f>SUM(Table136715[[#This Row],[BEE1]:[Column3]])-Table136715[[#This Row],[Discard]]</f>
        <v>0</v>
      </c>
      <c r="O192" s="105">
        <f>RANK(Table136715[[#This Row],[Total2]],Table136715[Total2])</f>
        <v>29</v>
      </c>
    </row>
    <row r="193" spans="1:15">
      <c r="A193" s="131"/>
      <c r="B193" s="86"/>
      <c r="C193" s="86"/>
      <c r="D193" s="86"/>
      <c r="E193" s="86"/>
      <c r="F193" s="86"/>
      <c r="G193" s="86"/>
      <c r="H193" s="86"/>
      <c r="I193" s="86"/>
      <c r="J193" s="108">
        <f>IF(COUNT(Table136715[[#This Row],[BEE1]:[Column4]])&gt;1,MIN(Table136715[[#This Row],[BEE1]:[Column2]]),0)</f>
        <v>0</v>
      </c>
      <c r="K193" s="104" t="str">
        <f>IF(SUM(Table136715[[#This Row],[BEE1]:[Discard]])&gt;0,SUM(Table136715[[#This Row],[BEE1]:[Column4]])-Table136715[[#This Row],[Discard]]*0.9999,"")</f>
        <v/>
      </c>
      <c r="L193" s="86" t="str">
        <f>IF(Table136715[[#This Row],[Total]]&lt;&gt;"",RANK(Table136715[[#This Row],[Total]],Table136715[Total]),"")</f>
        <v/>
      </c>
      <c r="M193" s="105" t="str">
        <f>IF(Table136715[[#This Row],[Name]]&lt;&gt;"",Table136715[[#This Row],[Name]],"")</f>
        <v/>
      </c>
      <c r="N193" s="85">
        <f>SUM(Table136715[[#This Row],[BEE1]:[Column3]])-Table136715[[#This Row],[Discard]]</f>
        <v>0</v>
      </c>
      <c r="O193" s="105">
        <f>RANK(Table136715[[#This Row],[Total2]],Table136715[Total2])</f>
        <v>29</v>
      </c>
    </row>
    <row r="194" spans="1:15">
      <c r="A194" s="131"/>
      <c r="B194" s="86"/>
      <c r="C194" s="86"/>
      <c r="D194" s="86"/>
      <c r="E194" s="86"/>
      <c r="F194" s="86"/>
      <c r="G194" s="86"/>
      <c r="H194" s="86"/>
      <c r="I194" s="86"/>
      <c r="J194" s="108">
        <f>IF(COUNT(Table136715[[#This Row],[BEE1]:[Column4]])&gt;1,MIN(Table136715[[#This Row],[BEE1]:[Column2]]),0)</f>
        <v>0</v>
      </c>
      <c r="K194" s="104" t="str">
        <f>IF(SUM(Table136715[[#This Row],[BEE1]:[Discard]])&gt;0,SUM(Table136715[[#This Row],[BEE1]:[Column4]])-Table136715[[#This Row],[Discard]]*0.9999,"")</f>
        <v/>
      </c>
      <c r="L194" s="86" t="str">
        <f>IF(Table136715[[#This Row],[Total]]&lt;&gt;"",RANK(Table136715[[#This Row],[Total]],Table136715[Total]),"")</f>
        <v/>
      </c>
      <c r="M194" s="105" t="str">
        <f>IF(Table136715[[#This Row],[Name]]&lt;&gt;"",Table136715[[#This Row],[Name]],"")</f>
        <v/>
      </c>
      <c r="N194" s="85">
        <f>SUM(Table136715[[#This Row],[BEE1]:[Column3]])-Table136715[[#This Row],[Discard]]</f>
        <v>0</v>
      </c>
      <c r="O194" s="105">
        <f>RANK(Table136715[[#This Row],[Total2]],Table136715[Total2])</f>
        <v>29</v>
      </c>
    </row>
    <row r="195" spans="1:15">
      <c r="A195" s="131"/>
      <c r="B195" s="86"/>
      <c r="C195" s="86"/>
      <c r="D195" s="86"/>
      <c r="E195" s="86"/>
      <c r="F195" s="86"/>
      <c r="G195" s="86"/>
      <c r="H195" s="86"/>
      <c r="I195" s="86"/>
      <c r="J195" s="108">
        <f>IF(COUNT(Table136715[[#This Row],[BEE1]:[Column4]])&gt;1,MIN(Table136715[[#This Row],[BEE1]:[Column2]]),0)</f>
        <v>0</v>
      </c>
      <c r="K195" s="104" t="str">
        <f>IF(SUM(Table136715[[#This Row],[BEE1]:[Discard]])&gt;0,SUM(Table136715[[#This Row],[BEE1]:[Column4]])-Table136715[[#This Row],[Discard]]*0.9999,"")</f>
        <v/>
      </c>
      <c r="L195" s="86" t="str">
        <f>IF(Table136715[[#This Row],[Total]]&lt;&gt;"",RANK(Table136715[[#This Row],[Total]],Table136715[Total]),"")</f>
        <v/>
      </c>
      <c r="M195" s="105" t="str">
        <f>IF(Table136715[[#This Row],[Name]]&lt;&gt;"",Table136715[[#This Row],[Name]],"")</f>
        <v/>
      </c>
      <c r="N195" s="85">
        <f>SUM(Table136715[[#This Row],[BEE1]:[Column3]])-Table136715[[#This Row],[Discard]]</f>
        <v>0</v>
      </c>
      <c r="O195" s="105">
        <f>RANK(Table136715[[#This Row],[Total2]],Table136715[Total2])</f>
        <v>29</v>
      </c>
    </row>
    <row r="196" spans="1:15">
      <c r="A196" s="131"/>
      <c r="B196" s="86"/>
      <c r="C196" s="86"/>
      <c r="D196" s="86"/>
      <c r="E196" s="86"/>
      <c r="F196" s="86"/>
      <c r="G196" s="86"/>
      <c r="H196" s="86"/>
      <c r="I196" s="86"/>
      <c r="J196" s="108">
        <f>IF(COUNT(Table136715[[#This Row],[BEE1]:[Column4]])&gt;1,MIN(Table136715[[#This Row],[BEE1]:[Column2]]),0)</f>
        <v>0</v>
      </c>
      <c r="K196" s="104" t="str">
        <f>IF(SUM(Table136715[[#This Row],[BEE1]:[Discard]])&gt;0,SUM(Table136715[[#This Row],[BEE1]:[Column4]])-Table136715[[#This Row],[Discard]]*0.9999,"")</f>
        <v/>
      </c>
      <c r="L196" s="86" t="str">
        <f>IF(Table136715[[#This Row],[Total]]&lt;&gt;"",RANK(Table136715[[#This Row],[Total]],Table136715[Total]),"")</f>
        <v/>
      </c>
      <c r="M196" s="105" t="str">
        <f>IF(Table136715[[#This Row],[Name]]&lt;&gt;"",Table136715[[#This Row],[Name]],"")</f>
        <v/>
      </c>
      <c r="N196" s="85">
        <f>SUM(Table136715[[#This Row],[BEE1]:[Column3]])-Table136715[[#This Row],[Discard]]</f>
        <v>0</v>
      </c>
      <c r="O196" s="105">
        <f>RANK(Table136715[[#This Row],[Total2]],Table136715[Total2])</f>
        <v>29</v>
      </c>
    </row>
    <row r="197" spans="1:15">
      <c r="A197" s="131"/>
      <c r="B197" s="86"/>
      <c r="C197" s="86"/>
      <c r="D197" s="86"/>
      <c r="E197" s="86"/>
      <c r="F197" s="86"/>
      <c r="G197" s="86"/>
      <c r="H197" s="86"/>
      <c r="I197" s="86"/>
      <c r="J197" s="108">
        <f>IF(COUNT(Table136715[[#This Row],[BEE1]:[Column4]])&gt;1,MIN(Table136715[[#This Row],[BEE1]:[Column2]]),0)</f>
        <v>0</v>
      </c>
      <c r="K197" s="104" t="str">
        <f>IF(SUM(Table136715[[#This Row],[BEE1]:[Discard]])&gt;0,SUM(Table136715[[#This Row],[BEE1]:[Column4]])-Table136715[[#This Row],[Discard]]*0.9999,"")</f>
        <v/>
      </c>
      <c r="L197" s="86" t="str">
        <f>IF(Table136715[[#This Row],[Total]]&lt;&gt;"",RANK(Table136715[[#This Row],[Total]],Table136715[Total]),"")</f>
        <v/>
      </c>
      <c r="M197" s="105" t="str">
        <f>IF(Table136715[[#This Row],[Name]]&lt;&gt;"",Table136715[[#This Row],[Name]],"")</f>
        <v/>
      </c>
      <c r="N197" s="85">
        <f>SUM(Table136715[[#This Row],[BEE1]:[Column3]])-Table136715[[#This Row],[Discard]]</f>
        <v>0</v>
      </c>
      <c r="O197" s="105">
        <f>RANK(Table136715[[#This Row],[Total2]],Table136715[Total2])</f>
        <v>29</v>
      </c>
    </row>
    <row r="198" spans="1:15">
      <c r="A198" s="131"/>
      <c r="B198" s="86"/>
      <c r="C198" s="86"/>
      <c r="D198" s="86"/>
      <c r="E198" s="86"/>
      <c r="F198" s="86"/>
      <c r="G198" s="86"/>
      <c r="H198" s="86"/>
      <c r="I198" s="86"/>
      <c r="J198" s="108">
        <f>IF(COUNT(Table136715[[#This Row],[BEE1]:[Column4]])&gt;1,MIN(Table136715[[#This Row],[BEE1]:[Column2]]),0)</f>
        <v>0</v>
      </c>
      <c r="K198" s="104" t="str">
        <f>IF(SUM(Table136715[[#This Row],[BEE1]:[Discard]])&gt;0,SUM(Table136715[[#This Row],[BEE1]:[Column4]])-Table136715[[#This Row],[Discard]]*0.9999,"")</f>
        <v/>
      </c>
      <c r="L198" s="86" t="str">
        <f>IF(Table136715[[#This Row],[Total]]&lt;&gt;"",RANK(Table136715[[#This Row],[Total]],Table136715[Total]),"")</f>
        <v/>
      </c>
      <c r="M198" s="105" t="str">
        <f>IF(Table136715[[#This Row],[Name]]&lt;&gt;"",Table136715[[#This Row],[Name]],"")</f>
        <v/>
      </c>
      <c r="N198" s="85">
        <f>SUM(Table136715[[#This Row],[BEE1]:[Column3]])-Table136715[[#This Row],[Discard]]</f>
        <v>0</v>
      </c>
      <c r="O198" s="105">
        <f>RANK(Table136715[[#This Row],[Total2]],Table136715[Total2])</f>
        <v>29</v>
      </c>
    </row>
    <row r="199" spans="1:15">
      <c r="A199" s="131"/>
      <c r="B199" s="86"/>
      <c r="C199" s="86"/>
      <c r="D199" s="86"/>
      <c r="E199" s="86"/>
      <c r="F199" s="86"/>
      <c r="G199" s="86"/>
      <c r="H199" s="86"/>
      <c r="I199" s="86"/>
      <c r="J199" s="108">
        <f>IF(COUNT(Table136715[[#This Row],[BEE1]:[Column4]])&gt;1,MIN(Table136715[[#This Row],[BEE1]:[Column2]]),0)</f>
        <v>0</v>
      </c>
      <c r="K199" s="104" t="str">
        <f>IF(SUM(Table136715[[#This Row],[BEE1]:[Discard]])&gt;0,SUM(Table136715[[#This Row],[BEE1]:[Column4]])-Table136715[[#This Row],[Discard]]*0.9999,"")</f>
        <v/>
      </c>
      <c r="L199" s="86" t="str">
        <f>IF(Table136715[[#This Row],[Total]]&lt;&gt;"",RANK(Table136715[[#This Row],[Total]],Table136715[Total]),"")</f>
        <v/>
      </c>
      <c r="M199" s="105" t="str">
        <f>IF(Table136715[[#This Row],[Name]]&lt;&gt;"",Table136715[[#This Row],[Name]],"")</f>
        <v/>
      </c>
      <c r="N199" s="85">
        <f>SUM(Table136715[[#This Row],[BEE1]:[Column3]])-Table136715[[#This Row],[Discard]]</f>
        <v>0</v>
      </c>
      <c r="O199" s="105">
        <f>RANK(Table136715[[#This Row],[Total2]],Table136715[Total2])</f>
        <v>29</v>
      </c>
    </row>
    <row r="200" spans="1:15">
      <c r="A200" s="131"/>
      <c r="B200" s="86"/>
      <c r="C200" s="86"/>
      <c r="D200" s="86"/>
      <c r="E200" s="86"/>
      <c r="F200" s="86"/>
      <c r="G200" s="86"/>
      <c r="H200" s="86"/>
      <c r="I200" s="86"/>
      <c r="J200" s="108">
        <f>IF(COUNT(Table136715[[#This Row],[BEE1]:[Column4]])&gt;1,MIN(Table136715[[#This Row],[BEE1]:[Column2]]),0)</f>
        <v>0</v>
      </c>
      <c r="K200" s="104" t="str">
        <f>IF(SUM(Table136715[[#This Row],[BEE1]:[Discard]])&gt;0,SUM(Table136715[[#This Row],[BEE1]:[Column4]])-Table136715[[#This Row],[Discard]]*0.9999,"")</f>
        <v/>
      </c>
      <c r="L200" s="86" t="str">
        <f>IF(Table136715[[#This Row],[Total]]&lt;&gt;"",RANK(Table136715[[#This Row],[Total]],Table136715[Total]),"")</f>
        <v/>
      </c>
      <c r="M200" s="105" t="str">
        <f>IF(Table136715[[#This Row],[Name]]&lt;&gt;"",Table136715[[#This Row],[Name]],"")</f>
        <v/>
      </c>
      <c r="N200" s="85">
        <f>SUM(Table136715[[#This Row],[BEE1]:[Column3]])-Table136715[[#This Row],[Discard]]</f>
        <v>0</v>
      </c>
      <c r="O200" s="105">
        <f>RANK(Table136715[[#This Row],[Total2]],Table136715[Total2])</f>
        <v>29</v>
      </c>
    </row>
    <row r="201" spans="1:15">
      <c r="A201" s="131"/>
      <c r="B201" s="86"/>
      <c r="C201" s="86"/>
      <c r="D201" s="86"/>
      <c r="E201" s="86"/>
      <c r="F201" s="86"/>
      <c r="G201" s="86"/>
      <c r="H201" s="86"/>
      <c r="I201" s="86"/>
      <c r="J201" s="108">
        <f>IF(COUNT(Table136715[[#This Row],[BEE1]:[Column4]])&gt;1,MIN(Table136715[[#This Row],[BEE1]:[Column2]]),0)</f>
        <v>0</v>
      </c>
      <c r="K201" s="104" t="str">
        <f>IF(SUM(Table136715[[#This Row],[BEE1]:[Discard]])&gt;0,SUM(Table136715[[#This Row],[BEE1]:[Column4]])-Table136715[[#This Row],[Discard]]*0.9999,"")</f>
        <v/>
      </c>
      <c r="L201" s="86" t="str">
        <f>IF(Table136715[[#This Row],[Total]]&lt;&gt;"",RANK(Table136715[[#This Row],[Total]],Table136715[Total]),"")</f>
        <v/>
      </c>
      <c r="M201" s="105" t="str">
        <f>IF(Table136715[[#This Row],[Name]]&lt;&gt;"",Table136715[[#This Row],[Name]],"")</f>
        <v/>
      </c>
      <c r="N201" s="85">
        <f>SUM(Table136715[[#This Row],[BEE1]:[Column3]])-Table136715[[#This Row],[Discard]]</f>
        <v>0</v>
      </c>
      <c r="O201" s="105">
        <f>RANK(Table136715[[#This Row],[Total2]],Table136715[Total2])</f>
        <v>29</v>
      </c>
    </row>
    <row r="202" spans="1:15">
      <c r="A202" s="131"/>
      <c r="B202" s="86"/>
      <c r="C202" s="86"/>
      <c r="D202" s="86"/>
      <c r="E202" s="86"/>
      <c r="F202" s="86"/>
      <c r="G202" s="86"/>
      <c r="H202" s="86"/>
      <c r="I202" s="86"/>
      <c r="J202" s="108">
        <f>IF(COUNT(Table136715[[#This Row],[BEE1]:[Column4]])&gt;1,MIN(Table136715[[#This Row],[BEE1]:[Column2]]),0)</f>
        <v>0</v>
      </c>
      <c r="K202" s="104" t="str">
        <f>IF(SUM(Table136715[[#This Row],[BEE1]:[Discard]])&gt;0,SUM(Table136715[[#This Row],[BEE1]:[Column4]])-Table136715[[#This Row],[Discard]]*0.9999,"")</f>
        <v/>
      </c>
      <c r="L202" s="86" t="str">
        <f>IF(Table136715[[#This Row],[Total]]&lt;&gt;"",RANK(Table136715[[#This Row],[Total]],Table136715[Total]),"")</f>
        <v/>
      </c>
      <c r="M202" s="105" t="str">
        <f>IF(Table136715[[#This Row],[Name]]&lt;&gt;"",Table136715[[#This Row],[Name]],"")</f>
        <v/>
      </c>
      <c r="N202" s="85">
        <f>SUM(Table136715[[#This Row],[BEE1]:[Column3]])-Table136715[[#This Row],[Discard]]</f>
        <v>0</v>
      </c>
      <c r="O202" s="105">
        <f>RANK(Table136715[[#This Row],[Total2]],Table136715[Total2])</f>
        <v>29</v>
      </c>
    </row>
    <row r="203" spans="1:15">
      <c r="A203" s="131"/>
      <c r="B203" s="86"/>
      <c r="C203" s="86"/>
      <c r="D203" s="86"/>
      <c r="E203" s="86"/>
      <c r="F203" s="86"/>
      <c r="G203" s="86"/>
      <c r="H203" s="86"/>
      <c r="I203" s="86"/>
      <c r="J203" s="108">
        <f>IF(COUNT(Table136715[[#This Row],[BEE1]:[Column4]])&gt;1,MIN(Table136715[[#This Row],[BEE1]:[Column2]]),0)</f>
        <v>0</v>
      </c>
      <c r="K203" s="104" t="str">
        <f>IF(SUM(Table136715[[#This Row],[BEE1]:[Discard]])&gt;0,SUM(Table136715[[#This Row],[BEE1]:[Column4]])-Table136715[[#This Row],[Discard]]*0.9999,"")</f>
        <v/>
      </c>
      <c r="L203" s="86" t="str">
        <f>IF(Table136715[[#This Row],[Total]]&lt;&gt;"",RANK(Table136715[[#This Row],[Total]],Table136715[Total]),"")</f>
        <v/>
      </c>
      <c r="M203" s="105" t="str">
        <f>IF(Table136715[[#This Row],[Name]]&lt;&gt;"",Table136715[[#This Row],[Name]],"")</f>
        <v/>
      </c>
      <c r="N203" s="85">
        <f>SUM(Table136715[[#This Row],[BEE1]:[Column3]])-Table136715[[#This Row],[Discard]]</f>
        <v>0</v>
      </c>
      <c r="O203" s="105">
        <f>RANK(Table136715[[#This Row],[Total2]],Table136715[Total2])</f>
        <v>29</v>
      </c>
    </row>
    <row r="204" spans="1:15">
      <c r="A204" s="131"/>
      <c r="B204" s="86"/>
      <c r="C204" s="86"/>
      <c r="D204" s="86"/>
      <c r="E204" s="86"/>
      <c r="F204" s="86"/>
      <c r="G204" s="86"/>
      <c r="H204" s="86"/>
      <c r="I204" s="86"/>
      <c r="J204" s="108">
        <f>IF(COUNT(Table136715[[#This Row],[BEE1]:[Column4]])&gt;1,MIN(Table136715[[#This Row],[BEE1]:[Column2]]),0)</f>
        <v>0</v>
      </c>
      <c r="K204" s="104" t="str">
        <f>IF(SUM(Table136715[[#This Row],[BEE1]:[Discard]])&gt;0,SUM(Table136715[[#This Row],[BEE1]:[Column4]])-Table136715[[#This Row],[Discard]]*0.9999,"")</f>
        <v/>
      </c>
      <c r="L204" s="86" t="str">
        <f>IF(Table136715[[#This Row],[Total]]&lt;&gt;"",RANK(Table136715[[#This Row],[Total]],Table136715[Total]),"")</f>
        <v/>
      </c>
      <c r="M204" s="105" t="str">
        <f>IF(Table136715[[#This Row],[Name]]&lt;&gt;"",Table136715[[#This Row],[Name]],"")</f>
        <v/>
      </c>
      <c r="N204" s="85">
        <f>SUM(Table136715[[#This Row],[BEE1]:[Column3]])-Table136715[[#This Row],[Discard]]</f>
        <v>0</v>
      </c>
      <c r="O204" s="105">
        <f>RANK(Table136715[[#This Row],[Total2]],Table136715[Total2])</f>
        <v>29</v>
      </c>
    </row>
    <row r="205" spans="1:15">
      <c r="A205" s="131"/>
      <c r="B205" s="86"/>
      <c r="C205" s="86"/>
      <c r="D205" s="86"/>
      <c r="E205" s="86"/>
      <c r="F205" s="86"/>
      <c r="G205" s="86"/>
      <c r="H205" s="86"/>
      <c r="I205" s="86"/>
      <c r="J205" s="108">
        <f>IF(COUNT(Table136715[[#This Row],[BEE1]:[Column4]])&gt;1,MIN(Table136715[[#This Row],[BEE1]:[Column2]]),0)</f>
        <v>0</v>
      </c>
      <c r="K205" s="104" t="str">
        <f>IF(SUM(Table136715[[#This Row],[BEE1]:[Discard]])&gt;0,SUM(Table136715[[#This Row],[BEE1]:[Column4]])-Table136715[[#This Row],[Discard]]*0.9999,"")</f>
        <v/>
      </c>
      <c r="L205" s="86" t="str">
        <f>IF(Table136715[[#This Row],[Total]]&lt;&gt;"",RANK(Table136715[[#This Row],[Total]],Table136715[Total]),"")</f>
        <v/>
      </c>
      <c r="M205" s="105" t="str">
        <f>IF(Table136715[[#This Row],[Name]]&lt;&gt;"",Table136715[[#This Row],[Name]],"")</f>
        <v/>
      </c>
      <c r="N205" s="85">
        <f>SUM(Table136715[[#This Row],[BEE1]:[Column3]])-Table136715[[#This Row],[Discard]]</f>
        <v>0</v>
      </c>
      <c r="O205" s="105">
        <f>RANK(Table136715[[#This Row],[Total2]],Table136715[Total2])</f>
        <v>29</v>
      </c>
    </row>
    <row r="206" spans="1:15">
      <c r="A206" s="131"/>
      <c r="B206" s="86"/>
      <c r="C206" s="86"/>
      <c r="D206" s="86"/>
      <c r="E206" s="86"/>
      <c r="F206" s="86"/>
      <c r="G206" s="86"/>
      <c r="H206" s="86"/>
      <c r="I206" s="86"/>
      <c r="J206" s="108">
        <f>IF(COUNT(Table136715[[#This Row],[BEE1]:[Column4]])&gt;1,MIN(Table136715[[#This Row],[BEE1]:[Column2]]),0)</f>
        <v>0</v>
      </c>
      <c r="K206" s="104" t="str">
        <f>IF(SUM(Table136715[[#This Row],[BEE1]:[Discard]])&gt;0,SUM(Table136715[[#This Row],[BEE1]:[Column4]])-Table136715[[#This Row],[Discard]]*0.9999,"")</f>
        <v/>
      </c>
      <c r="L206" s="86" t="str">
        <f>IF(Table136715[[#This Row],[Total]]&lt;&gt;"",RANK(Table136715[[#This Row],[Total]],Table136715[Total]),"")</f>
        <v/>
      </c>
      <c r="M206" s="105" t="str">
        <f>IF(Table136715[[#This Row],[Name]]&lt;&gt;"",Table136715[[#This Row],[Name]],"")</f>
        <v/>
      </c>
      <c r="N206" s="85">
        <f>SUM(Table136715[[#This Row],[BEE1]:[Column3]])-Table136715[[#This Row],[Discard]]</f>
        <v>0</v>
      </c>
      <c r="O206" s="105">
        <f>RANK(Table136715[[#This Row],[Total2]],Table136715[Total2])</f>
        <v>29</v>
      </c>
    </row>
    <row r="207" spans="1:15">
      <c r="A207" s="131"/>
      <c r="B207" s="86"/>
      <c r="C207" s="86"/>
      <c r="D207" s="86"/>
      <c r="E207" s="86"/>
      <c r="F207" s="86"/>
      <c r="G207" s="86"/>
      <c r="H207" s="86"/>
      <c r="I207" s="86"/>
      <c r="J207" s="108">
        <f>IF(COUNT(Table136715[[#This Row],[BEE1]:[Column4]])&gt;1,MIN(Table136715[[#This Row],[BEE1]:[Column2]]),0)</f>
        <v>0</v>
      </c>
      <c r="K207" s="104" t="str">
        <f>IF(SUM(Table136715[[#This Row],[BEE1]:[Discard]])&gt;0,SUM(Table136715[[#This Row],[BEE1]:[Column4]])-Table136715[[#This Row],[Discard]]*0.9999,"")</f>
        <v/>
      </c>
      <c r="L207" s="86" t="str">
        <f>IF(Table136715[[#This Row],[Total]]&lt;&gt;"",RANK(Table136715[[#This Row],[Total]],Table136715[Total]),"")</f>
        <v/>
      </c>
      <c r="M207" s="105" t="str">
        <f>IF(Table136715[[#This Row],[Name]]&lt;&gt;"",Table136715[[#This Row],[Name]],"")</f>
        <v/>
      </c>
      <c r="N207" s="85">
        <f>SUM(Table136715[[#This Row],[BEE1]:[Column3]])-Table136715[[#This Row],[Discard]]</f>
        <v>0</v>
      </c>
      <c r="O207" s="105">
        <f>RANK(Table136715[[#This Row],[Total2]],Table136715[Total2])</f>
        <v>29</v>
      </c>
    </row>
    <row r="208" spans="1:15">
      <c r="A208" s="131"/>
      <c r="B208" s="86"/>
      <c r="C208" s="86"/>
      <c r="D208" s="86"/>
      <c r="E208" s="86"/>
      <c r="F208" s="86"/>
      <c r="G208" s="86"/>
      <c r="H208" s="86"/>
      <c r="I208" s="86"/>
      <c r="J208" s="108">
        <f>IF(COUNT(Table136715[[#This Row],[BEE1]:[Column4]])&gt;1,MIN(Table136715[[#This Row],[BEE1]:[Column2]]),0)</f>
        <v>0</v>
      </c>
      <c r="K208" s="104" t="str">
        <f>IF(SUM(Table136715[[#This Row],[BEE1]:[Discard]])&gt;0,SUM(Table136715[[#This Row],[BEE1]:[Column4]])-Table136715[[#This Row],[Discard]]*0.9999,"")</f>
        <v/>
      </c>
      <c r="L208" s="86" t="str">
        <f>IF(Table136715[[#This Row],[Total]]&lt;&gt;"",RANK(Table136715[[#This Row],[Total]],Table136715[Total]),"")</f>
        <v/>
      </c>
      <c r="M208" s="105" t="str">
        <f>IF(Table136715[[#This Row],[Name]]&lt;&gt;"",Table136715[[#This Row],[Name]],"")</f>
        <v/>
      </c>
      <c r="N208" s="85">
        <f>SUM(Table136715[[#This Row],[BEE1]:[Column3]])-Table136715[[#This Row],[Discard]]</f>
        <v>0</v>
      </c>
      <c r="O208" s="105">
        <f>RANK(Table136715[[#This Row],[Total2]],Table136715[Total2])</f>
        <v>29</v>
      </c>
    </row>
    <row r="209" spans="1:15">
      <c r="A209" s="131"/>
      <c r="B209" s="86"/>
      <c r="C209" s="86"/>
      <c r="D209" s="86"/>
      <c r="E209" s="86"/>
      <c r="F209" s="86"/>
      <c r="G209" s="86"/>
      <c r="H209" s="86"/>
      <c r="I209" s="86"/>
      <c r="J209" s="108">
        <f>IF(COUNT(Table136715[[#This Row],[BEE1]:[Column4]])&gt;1,MIN(Table136715[[#This Row],[BEE1]:[Column2]]),0)</f>
        <v>0</v>
      </c>
      <c r="K209" s="104" t="str">
        <f>IF(SUM(Table136715[[#This Row],[BEE1]:[Discard]])&gt;0,SUM(Table136715[[#This Row],[BEE1]:[Column4]])-Table136715[[#This Row],[Discard]]*0.9999,"")</f>
        <v/>
      </c>
      <c r="L209" s="86" t="str">
        <f>IF(Table136715[[#This Row],[Total]]&lt;&gt;"",RANK(Table136715[[#This Row],[Total]],Table136715[Total]),"")</f>
        <v/>
      </c>
      <c r="M209" s="105" t="str">
        <f>IF(Table136715[[#This Row],[Name]]&lt;&gt;"",Table136715[[#This Row],[Name]],"")</f>
        <v/>
      </c>
      <c r="N209" s="85">
        <f>SUM(Table136715[[#This Row],[BEE1]:[Column3]])-Table136715[[#This Row],[Discard]]</f>
        <v>0</v>
      </c>
      <c r="O209" s="105">
        <f>RANK(Table136715[[#This Row],[Total2]],Table136715[Total2])</f>
        <v>29</v>
      </c>
    </row>
    <row r="210" spans="1:15">
      <c r="A210" s="131"/>
      <c r="B210" s="86"/>
      <c r="C210" s="86"/>
      <c r="D210" s="86"/>
      <c r="E210" s="86"/>
      <c r="F210" s="86"/>
      <c r="G210" s="86"/>
      <c r="H210" s="86"/>
      <c r="I210" s="86"/>
      <c r="J210" s="108">
        <f>IF(COUNT(Table136715[[#This Row],[BEE1]:[Column4]])&gt;1,MIN(Table136715[[#This Row],[BEE1]:[Column2]]),0)</f>
        <v>0</v>
      </c>
      <c r="K210" s="104" t="str">
        <f>IF(SUM(Table136715[[#This Row],[BEE1]:[Discard]])&gt;0,SUM(Table136715[[#This Row],[BEE1]:[Column4]])-Table136715[[#This Row],[Discard]]*0.9999,"")</f>
        <v/>
      </c>
      <c r="L210" s="86" t="str">
        <f>IF(Table136715[[#This Row],[Total]]&lt;&gt;"",RANK(Table136715[[#This Row],[Total]],Table136715[Total]),"")</f>
        <v/>
      </c>
      <c r="M210" s="105" t="str">
        <f>IF(Table136715[[#This Row],[Name]]&lt;&gt;"",Table136715[[#This Row],[Name]],"")</f>
        <v/>
      </c>
      <c r="N210" s="85">
        <f>SUM(Table136715[[#This Row],[BEE1]:[Column3]])-Table136715[[#This Row],[Discard]]</f>
        <v>0</v>
      </c>
      <c r="O210" s="105">
        <f>RANK(Table136715[[#This Row],[Total2]],Table136715[Total2])</f>
        <v>29</v>
      </c>
    </row>
    <row r="211" spans="1:15">
      <c r="A211" s="131"/>
      <c r="B211" s="86"/>
      <c r="C211" s="86"/>
      <c r="D211" s="86"/>
      <c r="E211" s="86"/>
      <c r="F211" s="86"/>
      <c r="G211" s="86"/>
      <c r="H211" s="86"/>
      <c r="I211" s="86"/>
      <c r="J211" s="108">
        <f>IF(COUNT(Table136715[[#This Row],[BEE1]:[Column4]])&gt;1,MIN(Table136715[[#This Row],[BEE1]:[Column2]]),0)</f>
        <v>0</v>
      </c>
      <c r="K211" s="104" t="str">
        <f>IF(SUM(Table136715[[#This Row],[BEE1]:[Discard]])&gt;0,SUM(Table136715[[#This Row],[BEE1]:[Column4]])-Table136715[[#This Row],[Discard]]*0.9999,"")</f>
        <v/>
      </c>
      <c r="L211" s="86" t="str">
        <f>IF(Table136715[[#This Row],[Total]]&lt;&gt;"",RANK(Table136715[[#This Row],[Total]],Table136715[Total]),"")</f>
        <v/>
      </c>
      <c r="M211" s="105" t="str">
        <f>IF(Table136715[[#This Row],[Name]]&lt;&gt;"",Table136715[[#This Row],[Name]],"")</f>
        <v/>
      </c>
      <c r="N211" s="85">
        <f>SUM(Table136715[[#This Row],[BEE1]:[Column3]])-Table136715[[#This Row],[Discard]]</f>
        <v>0</v>
      </c>
      <c r="O211" s="105">
        <f>RANK(Table136715[[#This Row],[Total2]],Table136715[Total2])</f>
        <v>29</v>
      </c>
    </row>
    <row r="212" spans="1:15">
      <c r="A212" s="131"/>
      <c r="B212" s="86"/>
      <c r="C212" s="86"/>
      <c r="D212" s="86"/>
      <c r="E212" s="86"/>
      <c r="F212" s="86"/>
      <c r="G212" s="86"/>
      <c r="H212" s="86"/>
      <c r="I212" s="86"/>
      <c r="J212" s="108">
        <f>IF(COUNT(Table136715[[#This Row],[BEE1]:[Column4]])&gt;1,MIN(Table136715[[#This Row],[BEE1]:[Column2]]),0)</f>
        <v>0</v>
      </c>
      <c r="K212" s="104" t="str">
        <f>IF(SUM(Table136715[[#This Row],[BEE1]:[Discard]])&gt;0,SUM(Table136715[[#This Row],[BEE1]:[Column4]])-Table136715[[#This Row],[Discard]]*0.9999,"")</f>
        <v/>
      </c>
      <c r="L212" s="86" t="str">
        <f>IF(Table136715[[#This Row],[Total]]&lt;&gt;"",RANK(Table136715[[#This Row],[Total]],Table136715[Total]),"")</f>
        <v/>
      </c>
      <c r="M212" s="105" t="str">
        <f>IF(Table136715[[#This Row],[Name]]&lt;&gt;"",Table136715[[#This Row],[Name]],"")</f>
        <v/>
      </c>
      <c r="N212" s="85">
        <f>SUM(Table136715[[#This Row],[BEE1]:[Column3]])-Table136715[[#This Row],[Discard]]</f>
        <v>0</v>
      </c>
      <c r="O212" s="105">
        <f>RANK(Table136715[[#This Row],[Total2]],Table136715[Total2])</f>
        <v>29</v>
      </c>
    </row>
    <row r="213" spans="1:15">
      <c r="A213" s="131"/>
      <c r="B213" s="86"/>
      <c r="C213" s="86"/>
      <c r="D213" s="86"/>
      <c r="E213" s="86"/>
      <c r="F213" s="86"/>
      <c r="G213" s="86"/>
      <c r="H213" s="86"/>
      <c r="I213" s="86"/>
      <c r="J213" s="108">
        <f>IF(COUNT(Table136715[[#This Row],[BEE1]:[Column4]])&gt;1,MIN(Table136715[[#This Row],[BEE1]:[Column2]]),0)</f>
        <v>0</v>
      </c>
      <c r="K213" s="104" t="str">
        <f>IF(SUM(Table136715[[#This Row],[BEE1]:[Discard]])&gt;0,SUM(Table136715[[#This Row],[BEE1]:[Column4]])-Table136715[[#This Row],[Discard]]*0.9999,"")</f>
        <v/>
      </c>
      <c r="L213" s="86" t="str">
        <f>IF(Table136715[[#This Row],[Total]]&lt;&gt;"",RANK(Table136715[[#This Row],[Total]],Table136715[Total]),"")</f>
        <v/>
      </c>
      <c r="M213" s="105" t="str">
        <f>IF(Table136715[[#This Row],[Name]]&lt;&gt;"",Table136715[[#This Row],[Name]],"")</f>
        <v/>
      </c>
      <c r="N213" s="85">
        <f>SUM(Table136715[[#This Row],[BEE1]:[Column3]])-Table136715[[#This Row],[Discard]]</f>
        <v>0</v>
      </c>
      <c r="O213" s="105">
        <f>RANK(Table136715[[#This Row],[Total2]],Table136715[Total2])</f>
        <v>29</v>
      </c>
    </row>
    <row r="214" spans="1:15">
      <c r="A214" s="131"/>
      <c r="B214" s="86"/>
      <c r="C214" s="86"/>
      <c r="D214" s="86"/>
      <c r="E214" s="86"/>
      <c r="F214" s="86"/>
      <c r="G214" s="86"/>
      <c r="H214" s="86"/>
      <c r="I214" s="86"/>
      <c r="J214" s="108">
        <f>IF(COUNT(Table136715[[#This Row],[BEE1]:[Column4]])&gt;1,MIN(Table136715[[#This Row],[BEE1]:[Column2]]),0)</f>
        <v>0</v>
      </c>
      <c r="K214" s="104" t="str">
        <f>IF(SUM(Table136715[[#This Row],[BEE1]:[Discard]])&gt;0,SUM(Table136715[[#This Row],[BEE1]:[Column4]])-Table136715[[#This Row],[Discard]]*0.9999,"")</f>
        <v/>
      </c>
      <c r="L214" s="86" t="str">
        <f>IF(Table136715[[#This Row],[Total]]&lt;&gt;"",RANK(Table136715[[#This Row],[Total]],Table136715[Total]),"")</f>
        <v/>
      </c>
      <c r="M214" s="105" t="str">
        <f>IF(Table136715[[#This Row],[Name]]&lt;&gt;"",Table136715[[#This Row],[Name]],"")</f>
        <v/>
      </c>
      <c r="N214" s="85">
        <f>SUM(Table136715[[#This Row],[BEE1]:[Column3]])-Table136715[[#This Row],[Discard]]</f>
        <v>0</v>
      </c>
      <c r="O214" s="105">
        <f>RANK(Table136715[[#This Row],[Total2]],Table136715[Total2])</f>
        <v>29</v>
      </c>
    </row>
    <row r="215" spans="1:15">
      <c r="A215" s="131"/>
      <c r="B215" s="86"/>
      <c r="C215" s="86"/>
      <c r="D215" s="86"/>
      <c r="E215" s="86"/>
      <c r="F215" s="86"/>
      <c r="G215" s="86"/>
      <c r="H215" s="86"/>
      <c r="I215" s="86"/>
      <c r="J215" s="108">
        <f>IF(COUNT(Table136715[[#This Row],[BEE1]:[Column4]])&gt;1,MIN(Table136715[[#This Row],[BEE1]:[Column2]]),0)</f>
        <v>0</v>
      </c>
      <c r="K215" s="104" t="str">
        <f>IF(SUM(Table136715[[#This Row],[BEE1]:[Discard]])&gt;0,SUM(Table136715[[#This Row],[BEE1]:[Column4]])-Table136715[[#This Row],[Discard]]*0.9999,"")</f>
        <v/>
      </c>
      <c r="L215" s="86" t="str">
        <f>IF(Table136715[[#This Row],[Total]]&lt;&gt;"",RANK(Table136715[[#This Row],[Total]],Table136715[Total]),"")</f>
        <v/>
      </c>
      <c r="M215" s="105" t="str">
        <f>IF(Table136715[[#This Row],[Name]]&lt;&gt;"",Table136715[[#This Row],[Name]],"")</f>
        <v/>
      </c>
      <c r="N215" s="85">
        <f>SUM(Table136715[[#This Row],[BEE1]:[Column3]])-Table136715[[#This Row],[Discard]]</f>
        <v>0</v>
      </c>
      <c r="O215" s="105">
        <f>RANK(Table136715[[#This Row],[Total2]],Table136715[Total2])</f>
        <v>29</v>
      </c>
    </row>
    <row r="216" spans="1:15">
      <c r="A216" s="131"/>
      <c r="B216" s="86"/>
      <c r="C216" s="86"/>
      <c r="D216" s="86"/>
      <c r="E216" s="86"/>
      <c r="F216" s="86"/>
      <c r="G216" s="86"/>
      <c r="H216" s="86"/>
      <c r="I216" s="86"/>
      <c r="J216" s="108">
        <f>IF(COUNT(Table136715[[#This Row],[BEE1]:[Column4]])&gt;1,MIN(Table136715[[#This Row],[BEE1]:[Column2]]),0)</f>
        <v>0</v>
      </c>
      <c r="K216" s="104" t="str">
        <f>IF(SUM(Table136715[[#This Row],[BEE1]:[Discard]])&gt;0,SUM(Table136715[[#This Row],[BEE1]:[Column4]])-Table136715[[#This Row],[Discard]]*0.9999,"")</f>
        <v/>
      </c>
      <c r="L216" s="86" t="str">
        <f>IF(Table136715[[#This Row],[Total]]&lt;&gt;"",RANK(Table136715[[#This Row],[Total]],Table136715[Total]),"")</f>
        <v/>
      </c>
      <c r="M216" s="105" t="str">
        <f>IF(Table136715[[#This Row],[Name]]&lt;&gt;"",Table136715[[#This Row],[Name]],"")</f>
        <v/>
      </c>
      <c r="N216" s="85">
        <f>SUM(Table136715[[#This Row],[BEE1]:[Column3]])-Table136715[[#This Row],[Discard]]</f>
        <v>0</v>
      </c>
      <c r="O216" s="105">
        <f>RANK(Table136715[[#This Row],[Total2]],Table136715[Total2])</f>
        <v>29</v>
      </c>
    </row>
    <row r="217" spans="1:15">
      <c r="A217" s="131"/>
      <c r="B217" s="86"/>
      <c r="C217" s="86"/>
      <c r="D217" s="86"/>
      <c r="E217" s="86"/>
      <c r="F217" s="86"/>
      <c r="G217" s="86"/>
      <c r="H217" s="86"/>
      <c r="I217" s="86"/>
      <c r="J217" s="108">
        <f>IF(COUNT(Table136715[[#This Row],[BEE1]:[Column4]])&gt;1,MIN(Table136715[[#This Row],[BEE1]:[Column2]]),0)</f>
        <v>0</v>
      </c>
      <c r="K217" s="104" t="str">
        <f>IF(SUM(Table136715[[#This Row],[BEE1]:[Discard]])&gt;0,SUM(Table136715[[#This Row],[BEE1]:[Column4]])-Table136715[[#This Row],[Discard]]*0.9999,"")</f>
        <v/>
      </c>
      <c r="L217" s="86" t="str">
        <f>IF(Table136715[[#This Row],[Total]]&lt;&gt;"",RANK(Table136715[[#This Row],[Total]],Table136715[Total]),"")</f>
        <v/>
      </c>
      <c r="M217" s="105" t="str">
        <f>IF(Table136715[[#This Row],[Name]]&lt;&gt;"",Table136715[[#This Row],[Name]],"")</f>
        <v/>
      </c>
      <c r="N217" s="85">
        <f>SUM(Table136715[[#This Row],[BEE1]:[Column3]])-Table136715[[#This Row],[Discard]]</f>
        <v>0</v>
      </c>
      <c r="O217" s="105">
        <f>RANK(Table136715[[#This Row],[Total2]],Table136715[Total2])</f>
        <v>29</v>
      </c>
    </row>
    <row r="218" spans="1:15">
      <c r="A218" s="131"/>
      <c r="B218" s="86"/>
      <c r="C218" s="86"/>
      <c r="D218" s="86"/>
      <c r="E218" s="86"/>
      <c r="F218" s="86"/>
      <c r="G218" s="86"/>
      <c r="H218" s="86"/>
      <c r="I218" s="86"/>
      <c r="J218" s="108">
        <f>IF(COUNT(Table136715[[#This Row],[BEE1]:[Column4]])&gt;1,MIN(Table136715[[#This Row],[BEE1]:[Column2]]),0)</f>
        <v>0</v>
      </c>
      <c r="K218" s="104" t="str">
        <f>IF(SUM(Table136715[[#This Row],[BEE1]:[Discard]])&gt;0,SUM(Table136715[[#This Row],[BEE1]:[Column4]])-Table136715[[#This Row],[Discard]]*0.9999,"")</f>
        <v/>
      </c>
      <c r="L218" s="86" t="str">
        <f>IF(Table136715[[#This Row],[Total]]&lt;&gt;"",RANK(Table136715[[#This Row],[Total]],Table136715[Total]),"")</f>
        <v/>
      </c>
      <c r="M218" s="105" t="str">
        <f>IF(Table136715[[#This Row],[Name]]&lt;&gt;"",Table136715[[#This Row],[Name]],"")</f>
        <v/>
      </c>
      <c r="N218" s="85">
        <f>SUM(Table136715[[#This Row],[BEE1]:[Column3]])-Table136715[[#This Row],[Discard]]</f>
        <v>0</v>
      </c>
      <c r="O218" s="105">
        <f>RANK(Table136715[[#This Row],[Total2]],Table136715[Total2])</f>
        <v>29</v>
      </c>
    </row>
    <row r="219" spans="1:15">
      <c r="A219" s="131"/>
      <c r="B219" s="86"/>
      <c r="C219" s="86"/>
      <c r="D219" s="86"/>
      <c r="E219" s="86"/>
      <c r="F219" s="86"/>
      <c r="G219" s="86"/>
      <c r="H219" s="86"/>
      <c r="I219" s="86"/>
      <c r="J219" s="108">
        <f>IF(COUNT(Table136715[[#This Row],[BEE1]:[Column4]])&gt;1,MIN(Table136715[[#This Row],[BEE1]:[Column2]]),0)</f>
        <v>0</v>
      </c>
      <c r="K219" s="104" t="str">
        <f>IF(SUM(Table136715[[#This Row],[BEE1]:[Discard]])&gt;0,SUM(Table136715[[#This Row],[BEE1]:[Column4]])-Table136715[[#This Row],[Discard]]*0.9999,"")</f>
        <v/>
      </c>
      <c r="L219" s="86" t="str">
        <f>IF(Table136715[[#This Row],[Total]]&lt;&gt;"",RANK(Table136715[[#This Row],[Total]],Table136715[Total]),"")</f>
        <v/>
      </c>
      <c r="M219" s="105" t="str">
        <f>IF(Table136715[[#This Row],[Name]]&lt;&gt;"",Table136715[[#This Row],[Name]],"")</f>
        <v/>
      </c>
      <c r="N219" s="85">
        <f>SUM(Table136715[[#This Row],[BEE1]:[Column3]])-Table136715[[#This Row],[Discard]]</f>
        <v>0</v>
      </c>
      <c r="O219" s="105">
        <f>RANK(Table136715[[#This Row],[Total2]],Table136715[Total2])</f>
        <v>29</v>
      </c>
    </row>
    <row r="220" spans="1:15">
      <c r="A220" s="131"/>
      <c r="B220" s="86"/>
      <c r="C220" s="86"/>
      <c r="D220" s="86"/>
      <c r="E220" s="86"/>
      <c r="F220" s="86"/>
      <c r="G220" s="86"/>
      <c r="H220" s="86"/>
      <c r="I220" s="86"/>
      <c r="J220" s="108">
        <f>IF(COUNT(Table136715[[#This Row],[BEE1]:[Column4]])&gt;1,MIN(Table136715[[#This Row],[BEE1]:[Column2]]),0)</f>
        <v>0</v>
      </c>
      <c r="K220" s="104" t="str">
        <f>IF(SUM(Table136715[[#This Row],[BEE1]:[Discard]])&gt;0,SUM(Table136715[[#This Row],[BEE1]:[Column4]])-Table136715[[#This Row],[Discard]]*0.9999,"")</f>
        <v/>
      </c>
      <c r="L220" s="86" t="str">
        <f>IF(Table136715[[#This Row],[Total]]&lt;&gt;"",RANK(Table136715[[#This Row],[Total]],Table136715[Total]),"")</f>
        <v/>
      </c>
      <c r="M220" s="105" t="str">
        <f>IF(Table136715[[#This Row],[Name]]&lt;&gt;"",Table136715[[#This Row],[Name]],"")</f>
        <v/>
      </c>
      <c r="N220" s="85">
        <f>SUM(Table136715[[#This Row],[BEE1]:[Column3]])-Table136715[[#This Row],[Discard]]</f>
        <v>0</v>
      </c>
      <c r="O220" s="105">
        <f>RANK(Table136715[[#This Row],[Total2]],Table136715[Total2])</f>
        <v>29</v>
      </c>
    </row>
    <row r="221" spans="1:15">
      <c r="A221" s="131"/>
      <c r="B221" s="86"/>
      <c r="C221" s="86"/>
      <c r="D221" s="86"/>
      <c r="E221" s="86"/>
      <c r="F221" s="86"/>
      <c r="G221" s="86"/>
      <c r="H221" s="86"/>
      <c r="I221" s="86"/>
      <c r="J221" s="108">
        <f>IF(COUNT(Table136715[[#This Row],[BEE1]:[Column4]])&gt;1,MIN(Table136715[[#This Row],[BEE1]:[Column2]]),0)</f>
        <v>0</v>
      </c>
      <c r="K221" s="104" t="str">
        <f>IF(SUM(Table136715[[#This Row],[BEE1]:[Discard]])&gt;0,SUM(Table136715[[#This Row],[BEE1]:[Column4]])-Table136715[[#This Row],[Discard]]*0.9999,"")</f>
        <v/>
      </c>
      <c r="L221" s="86" t="str">
        <f>IF(Table136715[[#This Row],[Total]]&lt;&gt;"",RANK(Table136715[[#This Row],[Total]],Table136715[Total]),"")</f>
        <v/>
      </c>
      <c r="M221" s="105" t="str">
        <f>IF(Table136715[[#This Row],[Name]]&lt;&gt;"",Table136715[[#This Row],[Name]],"")</f>
        <v/>
      </c>
      <c r="N221" s="85">
        <f>SUM(Table136715[[#This Row],[BEE1]:[Column3]])-Table136715[[#This Row],[Discard]]</f>
        <v>0</v>
      </c>
      <c r="O221" s="105">
        <f>RANK(Table136715[[#This Row],[Total2]],Table136715[Total2])</f>
        <v>29</v>
      </c>
    </row>
    <row r="222" spans="1:15">
      <c r="A222" s="131"/>
      <c r="B222" s="86"/>
      <c r="C222" s="86"/>
      <c r="D222" s="86"/>
      <c r="E222" s="86"/>
      <c r="F222" s="86"/>
      <c r="G222" s="86"/>
      <c r="H222" s="86"/>
      <c r="I222" s="86"/>
      <c r="J222" s="108">
        <f>IF(COUNT(Table136715[[#This Row],[BEE1]:[Column4]])&gt;1,MIN(Table136715[[#This Row],[BEE1]:[Column2]]),0)</f>
        <v>0</v>
      </c>
      <c r="K222" s="104" t="str">
        <f>IF(SUM(Table136715[[#This Row],[BEE1]:[Discard]])&gt;0,SUM(Table136715[[#This Row],[BEE1]:[Column4]])-Table136715[[#This Row],[Discard]]*0.9999,"")</f>
        <v/>
      </c>
      <c r="L222" s="86" t="str">
        <f>IF(Table136715[[#This Row],[Total]]&lt;&gt;"",RANK(Table136715[[#This Row],[Total]],Table136715[Total]),"")</f>
        <v/>
      </c>
      <c r="M222" s="105" t="str">
        <f>IF(Table136715[[#This Row],[Name]]&lt;&gt;"",Table136715[[#This Row],[Name]],"")</f>
        <v/>
      </c>
      <c r="N222" s="85">
        <f>SUM(Table136715[[#This Row],[BEE1]:[Column3]])-Table136715[[#This Row],[Discard]]</f>
        <v>0</v>
      </c>
      <c r="O222" s="105">
        <f>RANK(Table136715[[#This Row],[Total2]],Table136715[Total2])</f>
        <v>29</v>
      </c>
    </row>
    <row r="223" spans="1:15">
      <c r="A223" s="131"/>
      <c r="B223" s="86"/>
      <c r="C223" s="86"/>
      <c r="D223" s="86"/>
      <c r="E223" s="86"/>
      <c r="F223" s="86"/>
      <c r="G223" s="86"/>
      <c r="H223" s="86"/>
      <c r="I223" s="86"/>
      <c r="J223" s="108">
        <f>IF(COUNT(Table136715[[#This Row],[BEE1]:[Column4]])&gt;1,MIN(Table136715[[#This Row],[BEE1]:[Column2]]),0)</f>
        <v>0</v>
      </c>
      <c r="K223" s="104" t="str">
        <f>IF(SUM(Table136715[[#This Row],[BEE1]:[Discard]])&gt;0,SUM(Table136715[[#This Row],[BEE1]:[Column4]])-Table136715[[#This Row],[Discard]]*0.9999,"")</f>
        <v/>
      </c>
      <c r="L223" s="86" t="str">
        <f>IF(Table136715[[#This Row],[Total]]&lt;&gt;"",RANK(Table136715[[#This Row],[Total]],Table136715[Total]),"")</f>
        <v/>
      </c>
      <c r="M223" s="105" t="str">
        <f>IF(Table136715[[#This Row],[Name]]&lt;&gt;"",Table136715[[#This Row],[Name]],"")</f>
        <v/>
      </c>
      <c r="N223" s="85">
        <f>SUM(Table136715[[#This Row],[BEE1]:[Column3]])-Table136715[[#This Row],[Discard]]</f>
        <v>0</v>
      </c>
      <c r="O223" s="105">
        <f>RANK(Table136715[[#This Row],[Total2]],Table136715[Total2])</f>
        <v>29</v>
      </c>
    </row>
    <row r="224" spans="1:15">
      <c r="A224" s="131"/>
      <c r="B224" s="86"/>
      <c r="C224" s="86"/>
      <c r="D224" s="86"/>
      <c r="E224" s="86"/>
      <c r="F224" s="86"/>
      <c r="G224" s="86"/>
      <c r="H224" s="86"/>
      <c r="I224" s="86"/>
      <c r="J224" s="108">
        <f>IF(COUNT(Table136715[[#This Row],[BEE1]:[Column4]])&gt;1,MIN(Table136715[[#This Row],[BEE1]:[Column2]]),0)</f>
        <v>0</v>
      </c>
      <c r="K224" s="104" t="str">
        <f>IF(SUM(Table136715[[#This Row],[BEE1]:[Discard]])&gt;0,SUM(Table136715[[#This Row],[BEE1]:[Column4]])-Table136715[[#This Row],[Discard]]*0.9999,"")</f>
        <v/>
      </c>
      <c r="L224" s="86" t="str">
        <f>IF(Table136715[[#This Row],[Total]]&lt;&gt;"",RANK(Table136715[[#This Row],[Total]],Table136715[Total]),"")</f>
        <v/>
      </c>
      <c r="M224" s="105" t="str">
        <f>IF(Table136715[[#This Row],[Name]]&lt;&gt;"",Table136715[[#This Row],[Name]],"")</f>
        <v/>
      </c>
      <c r="N224" s="85">
        <f>SUM(Table136715[[#This Row],[BEE1]:[Column3]])-Table136715[[#This Row],[Discard]]</f>
        <v>0</v>
      </c>
      <c r="O224" s="105">
        <f>RANK(Table136715[[#This Row],[Total2]],Table136715[Total2])</f>
        <v>29</v>
      </c>
    </row>
    <row r="225" spans="1:15">
      <c r="A225" s="131"/>
      <c r="B225" s="86"/>
      <c r="C225" s="86"/>
      <c r="D225" s="86"/>
      <c r="E225" s="86"/>
      <c r="F225" s="86"/>
      <c r="G225" s="86"/>
      <c r="H225" s="86"/>
      <c r="I225" s="86"/>
      <c r="J225" s="108">
        <f>IF(COUNT(Table136715[[#This Row],[BEE1]:[Column4]])&gt;1,MIN(Table136715[[#This Row],[BEE1]:[Column2]]),0)</f>
        <v>0</v>
      </c>
      <c r="K225" s="104" t="str">
        <f>IF(SUM(Table136715[[#This Row],[BEE1]:[Discard]])&gt;0,SUM(Table136715[[#This Row],[BEE1]:[Column4]])-Table136715[[#This Row],[Discard]]*0.9999,"")</f>
        <v/>
      </c>
      <c r="L225" s="86" t="str">
        <f>IF(Table136715[[#This Row],[Total]]&lt;&gt;"",RANK(Table136715[[#This Row],[Total]],Table136715[Total]),"")</f>
        <v/>
      </c>
      <c r="M225" s="105" t="str">
        <f>IF(Table136715[[#This Row],[Name]]&lt;&gt;"",Table136715[[#This Row],[Name]],"")</f>
        <v/>
      </c>
      <c r="N225" s="85">
        <f>SUM(Table136715[[#This Row],[BEE1]:[Column3]])-Table136715[[#This Row],[Discard]]</f>
        <v>0</v>
      </c>
      <c r="O225" s="105">
        <f>RANK(Table136715[[#This Row],[Total2]],Table136715[Total2])</f>
        <v>29</v>
      </c>
    </row>
    <row r="226" spans="1:15">
      <c r="A226" s="131"/>
      <c r="B226" s="86"/>
      <c r="C226" s="86"/>
      <c r="D226" s="86"/>
      <c r="E226" s="86"/>
      <c r="F226" s="86"/>
      <c r="G226" s="86"/>
      <c r="H226" s="86"/>
      <c r="I226" s="86"/>
      <c r="J226" s="108">
        <f>IF(COUNT(Table136715[[#This Row],[BEE1]:[Column4]])&gt;1,MIN(Table136715[[#This Row],[BEE1]:[Column2]]),0)</f>
        <v>0</v>
      </c>
      <c r="K226" s="104" t="str">
        <f>IF(SUM(Table136715[[#This Row],[BEE1]:[Discard]])&gt;0,SUM(Table136715[[#This Row],[BEE1]:[Column4]])-Table136715[[#This Row],[Discard]]*0.9999,"")</f>
        <v/>
      </c>
      <c r="L226" s="86" t="str">
        <f>IF(Table136715[[#This Row],[Total]]&lt;&gt;"",RANK(Table136715[[#This Row],[Total]],Table136715[Total]),"")</f>
        <v/>
      </c>
      <c r="M226" s="105" t="str">
        <f>IF(Table136715[[#This Row],[Name]]&lt;&gt;"",Table136715[[#This Row],[Name]],"")</f>
        <v/>
      </c>
      <c r="N226" s="85">
        <f>SUM(Table136715[[#This Row],[BEE1]:[Column3]])-Table136715[[#This Row],[Discard]]</f>
        <v>0</v>
      </c>
      <c r="O226" s="105">
        <f>RANK(Table136715[[#This Row],[Total2]],Table136715[Total2])</f>
        <v>29</v>
      </c>
    </row>
    <row r="227" spans="1:15">
      <c r="A227" s="131"/>
      <c r="B227" s="86"/>
      <c r="C227" s="86"/>
      <c r="D227" s="86"/>
      <c r="E227" s="86"/>
      <c r="F227" s="86"/>
      <c r="G227" s="86"/>
      <c r="H227" s="86"/>
      <c r="I227" s="86"/>
      <c r="J227" s="108">
        <f>IF(COUNT(Table136715[[#This Row],[BEE1]:[Column4]])&gt;1,MIN(Table136715[[#This Row],[BEE1]:[Column2]]),0)</f>
        <v>0</v>
      </c>
      <c r="K227" s="104" t="str">
        <f>IF(SUM(Table136715[[#This Row],[BEE1]:[Discard]])&gt;0,SUM(Table136715[[#This Row],[BEE1]:[Column4]])-Table136715[[#This Row],[Discard]]*0.9999,"")</f>
        <v/>
      </c>
      <c r="L227" s="86" t="str">
        <f>IF(Table136715[[#This Row],[Total]]&lt;&gt;"",RANK(Table136715[[#This Row],[Total]],Table136715[Total]),"")</f>
        <v/>
      </c>
      <c r="M227" s="105" t="str">
        <f>IF(Table136715[[#This Row],[Name]]&lt;&gt;"",Table136715[[#This Row],[Name]],"")</f>
        <v/>
      </c>
      <c r="N227" s="85">
        <f>SUM(Table136715[[#This Row],[BEE1]:[Column3]])-Table136715[[#This Row],[Discard]]</f>
        <v>0</v>
      </c>
      <c r="O227" s="105">
        <f>RANK(Table136715[[#This Row],[Total2]],Table136715[Total2])</f>
        <v>29</v>
      </c>
    </row>
    <row r="228" spans="1:15">
      <c r="A228" s="133"/>
      <c r="B228" s="102"/>
      <c r="C228" s="102"/>
      <c r="D228" s="102"/>
      <c r="E228" s="102"/>
      <c r="F228" s="102"/>
      <c r="G228" s="102"/>
      <c r="H228" s="102"/>
      <c r="I228" s="102"/>
      <c r="J228" s="108">
        <f>IF(COUNT(Table136715[[#This Row],[BEE1]:[Column4]])&gt;1,MIN(Table136715[[#This Row],[BEE1]:[Column2]]),0)</f>
        <v>0</v>
      </c>
      <c r="K228" s="104" t="str">
        <f>IF(SUM(Table136715[[#This Row],[BEE1]:[Discard]])&gt;0,SUM(Table136715[[#This Row],[BEE1]:[Column4]])-Table136715[[#This Row],[Discard]]*0.9999,"")</f>
        <v/>
      </c>
      <c r="L228" s="102" t="str">
        <f>IF(Table136715[[#This Row],[Total]]&lt;&gt;"",RANK(Table136715[[#This Row],[Total]],Table136715[Total]),"")</f>
        <v/>
      </c>
      <c r="M228" s="105" t="str">
        <f>IF(Table136715[[#This Row],[Name]]&lt;&gt;"",Table136715[[#This Row],[Name]],"")</f>
        <v/>
      </c>
      <c r="N228" s="85">
        <f>SUM(Table136715[[#This Row],[BEE1]:[Column3]])-Table136715[[#This Row],[Discard]]</f>
        <v>0</v>
      </c>
      <c r="O228" s="105">
        <f>RANK(Table136715[[#This Row],[Total2]],Table136715[Total2])</f>
        <v>29</v>
      </c>
    </row>
    <row r="229" spans="1:15">
      <c r="A229" s="131"/>
      <c r="B229" s="86"/>
      <c r="C229" s="86"/>
      <c r="D229" s="86"/>
      <c r="E229" s="86"/>
      <c r="F229" s="86"/>
      <c r="G229" s="86"/>
      <c r="H229" s="86"/>
      <c r="I229" s="86"/>
      <c r="J229" s="108"/>
      <c r="K229" s="104" t="str">
        <f>IF(SUM(Table136715[[#This Row],[BEE1]:[Discard]])&gt;0,SUM(Table136715[[#This Row],[BEE1]:[Column4]])-Table136715[[#This Row],[Discard]]*0.9999,"")</f>
        <v/>
      </c>
      <c r="L229" s="86"/>
      <c r="M229" s="105"/>
      <c r="N229" s="85">
        <f>SUM(Table136715[[#This Row],[BEE1]:[Column3]])-Table136715[[#This Row],[Discard]]</f>
        <v>0</v>
      </c>
      <c r="O229" s="105">
        <f>RANK(Table136715[[#This Row],[Total2]],Table136715[Total2])</f>
        <v>29</v>
      </c>
    </row>
  </sheetData>
  <mergeCells count="1">
    <mergeCell ref="E1:G1"/>
  </mergeCells>
  <conditionalFormatting sqref="A14:A15">
    <cfRule type="expression" dxfId="6" priority="3">
      <formula>AND(ET=9,$A14&gt;10)</formula>
    </cfRule>
  </conditionalFormatting>
  <conditionalFormatting sqref="A4:A6 A10:A13">
    <cfRule type="expression" dxfId="5" priority="2">
      <formula>AND(ET=9,$A4&gt;10)</formula>
    </cfRule>
  </conditionalFormatting>
  <conditionalFormatting sqref="A8:A9">
    <cfRule type="expression" dxfId="4" priority="1">
      <formula>AND(ET=9,$A8&gt;10)</formula>
    </cfRule>
  </conditionalFormatting>
  <pageMargins left="0.75" right="0.75" top="1" bottom="1" header="0.5" footer="0.5"/>
  <pageSetup paperSize="9" scale="60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  <pageSetUpPr fitToPage="1"/>
  </sheetPr>
  <dimension ref="A1:O230"/>
  <sheetViews>
    <sheetView workbookViewId="0">
      <selection activeCell="Q9" sqref="Q9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44" customWidth="1"/>
    <col min="14" max="15" width="9" hidden="1" customWidth="1"/>
  </cols>
  <sheetData>
    <row r="1" spans="1:15" s="1" customFormat="1" ht="28.5">
      <c r="A1" s="127" t="s">
        <v>364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45"/>
    </row>
    <row r="3" spans="1:15" s="2" customFormat="1">
      <c r="A3" s="2" t="s">
        <v>1</v>
      </c>
      <c r="B3" s="2" t="s">
        <v>73</v>
      </c>
      <c r="C3" s="2" t="s">
        <v>396</v>
      </c>
      <c r="D3" s="86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44" t="s">
        <v>10</v>
      </c>
      <c r="N3" s="2" t="s">
        <v>80</v>
      </c>
      <c r="O3" s="2" t="s">
        <v>81</v>
      </c>
    </row>
    <row r="4" spans="1:15">
      <c r="A4" s="117" t="s">
        <v>346</v>
      </c>
      <c r="B4" s="100" t="s">
        <v>91</v>
      </c>
      <c r="C4" s="94">
        <v>500</v>
      </c>
      <c r="D4" s="94">
        <v>500</v>
      </c>
      <c r="E4" s="2">
        <v>500</v>
      </c>
      <c r="F4" s="32">
        <v>0</v>
      </c>
      <c r="G4" s="32"/>
      <c r="I4" s="2">
        <v>0</v>
      </c>
      <c r="J4" s="3">
        <f>IF(COUNT(Table13589[[#This Row],[BEE1]:[Column4]])&gt;1,MIN(Table13589[[#This Row],[BEE1]:[Column2]]),0)</f>
        <v>0</v>
      </c>
      <c r="K4" s="17">
        <f>SUM(Table13589[[#This Row],[BEE1]:[Column3]])-Table13589[[#This Row],[Discard]]*0.9999</f>
        <v>1500</v>
      </c>
      <c r="L4" s="2">
        <f>IF(Table13589[[#This Row],[Total]]&lt;&gt;"",RANK(Table13589[[#This Row],[Total]],Table13589[Total]),"")</f>
        <v>1</v>
      </c>
      <c r="M4" s="99" t="str">
        <f>IF(Table13589[[#This Row],[Name]]&gt;"",Table13589[[#This Row],[Name]],"")</f>
        <v>Aisling Browne</v>
      </c>
      <c r="N4">
        <f>SUM(Table13589[[#This Row],[BEE1]:[Column3]])-Table13589[[#This Row],[Discard]]</f>
        <v>1500</v>
      </c>
      <c r="O4" s="5">
        <f>RANK(Table13589[[#This Row],[Total2]],Table13589[Total2])</f>
        <v>1</v>
      </c>
    </row>
    <row r="5" spans="1:15">
      <c r="A5" s="117" t="s">
        <v>347</v>
      </c>
      <c r="B5" s="100" t="s">
        <v>86</v>
      </c>
      <c r="C5" s="94">
        <v>460</v>
      </c>
      <c r="D5" s="94">
        <v>460</v>
      </c>
      <c r="E5" s="2">
        <v>480</v>
      </c>
      <c r="F5" s="32">
        <v>500</v>
      </c>
      <c r="G5" s="32"/>
      <c r="I5" s="2">
        <v>0</v>
      </c>
      <c r="J5" s="3">
        <f>IF(COUNT(Table13589[[#This Row],[BEE1]:[Column4]])&gt;1,MIN(Table13589[[#This Row],[BEE1]:[Column2]]),0)</f>
        <v>460</v>
      </c>
      <c r="K5" s="17">
        <f>SUM(Table13589[[#This Row],[BEE1]:[Column3]])-Table13589[[#This Row],[Discard]]*0.9999</f>
        <v>1440.046</v>
      </c>
      <c r="L5" s="2">
        <f>IF(Table13589[[#This Row],[Total]]&lt;&gt;"",RANK(Table13589[[#This Row],[Total]],Table13589[Total]),"")</f>
        <v>2</v>
      </c>
      <c r="M5" s="99" t="str">
        <f>IF(Table13589[[#This Row],[Name]]&gt;"",Table13589[[#This Row],[Name]],"")</f>
        <v>Ali Leahy</v>
      </c>
      <c r="N5">
        <f>SUM(Table13589[[#This Row],[BEE1]:[Column3]])-Table13589[[#This Row],[Discard]]</f>
        <v>1440</v>
      </c>
      <c r="O5" s="5">
        <f>RANK(Table13589[[#This Row],[Total2]],Table13589[Total2])</f>
        <v>2</v>
      </c>
    </row>
    <row r="6" spans="1:15">
      <c r="A6" s="117" t="s">
        <v>348</v>
      </c>
      <c r="B6" s="100" t="s">
        <v>88</v>
      </c>
      <c r="C6" s="94">
        <v>440</v>
      </c>
      <c r="D6" s="94">
        <v>440</v>
      </c>
      <c r="E6" s="2">
        <v>440</v>
      </c>
      <c r="F6" s="32">
        <v>460</v>
      </c>
      <c r="G6" s="32"/>
      <c r="I6" s="2">
        <v>0</v>
      </c>
      <c r="J6" s="3">
        <f>IF(COUNT(Table13589[[#This Row],[BEE1]:[Column4]])&gt;1,MIN(Table13589[[#This Row],[BEE1]:[Column2]]),0)</f>
        <v>440</v>
      </c>
      <c r="K6" s="17">
        <f>SUM(Table13589[[#This Row],[BEE1]:[Column3]])-Table13589[[#This Row],[Discard]]*0.9999</f>
        <v>1340.0439999999999</v>
      </c>
      <c r="L6" s="2">
        <f>IF(Table13589[[#This Row],[Total]]&lt;&gt;"",RANK(Table13589[[#This Row],[Total]],Table13589[Total]),"")</f>
        <v>3</v>
      </c>
      <c r="M6" s="99" t="str">
        <f>IF(Table13589[[#This Row],[Name]]&gt;"",Table13589[[#This Row],[Name]],"")</f>
        <v>Ali Nolan</v>
      </c>
      <c r="N6">
        <f>SUM(Table13589[[#This Row],[BEE1]:[Column3]])-Table13589[[#This Row],[Discard]]</f>
        <v>1340</v>
      </c>
      <c r="O6" s="5">
        <f>RANK(Table13589[[#This Row],[Total2]],Table13589[Total2])</f>
        <v>3</v>
      </c>
    </row>
    <row r="7" spans="1:15">
      <c r="A7" s="117" t="s">
        <v>349</v>
      </c>
      <c r="B7" s="100" t="s">
        <v>88</v>
      </c>
      <c r="C7" s="94">
        <v>430</v>
      </c>
      <c r="D7" s="94">
        <v>430</v>
      </c>
      <c r="E7" s="2">
        <v>0</v>
      </c>
      <c r="F7" s="32">
        <v>440</v>
      </c>
      <c r="G7" s="32"/>
      <c r="J7" s="3">
        <f>IF(COUNT(Table13589[[#This Row],[BEE1]:[Column4]])&gt;1,MIN(Table13589[[#This Row],[BEE1]:[Column2]]),0)</f>
        <v>0</v>
      </c>
      <c r="K7" s="17">
        <f>SUM(Table13589[[#This Row],[BEE1]:[Column3]])-Table13589[[#This Row],[Discard]]*0.9999</f>
        <v>1300</v>
      </c>
      <c r="L7" s="2">
        <f>IF(Table13589[[#This Row],[Total]]&lt;&gt;"",RANK(Table13589[[#This Row],[Total]],Table13589[Total]),"")</f>
        <v>4</v>
      </c>
      <c r="M7" s="99" t="str">
        <f>IF(Table13589[[#This Row],[Name]]&gt;"",Table13589[[#This Row],[Name]],"")</f>
        <v>Sophie Chapman</v>
      </c>
      <c r="N7">
        <f>SUM(Table13589[[#This Row],[BEE1]:[Column3]])-Table13589[[#This Row],[Discard]]</f>
        <v>1300</v>
      </c>
      <c r="O7" s="5">
        <f>RANK(Table13589[[#This Row],[Total2]],Table13589[Total2])</f>
        <v>4</v>
      </c>
    </row>
    <row r="8" spans="1:15">
      <c r="A8" s="117" t="s">
        <v>210</v>
      </c>
      <c r="B8" s="100" t="s">
        <v>100</v>
      </c>
      <c r="C8" s="100">
        <v>480</v>
      </c>
      <c r="D8" s="100">
        <v>480</v>
      </c>
      <c r="E8" s="2">
        <v>0</v>
      </c>
      <c r="F8" s="32">
        <v>0</v>
      </c>
      <c r="G8" s="32"/>
      <c r="I8" s="2">
        <v>0</v>
      </c>
      <c r="J8" s="3">
        <f>IF(COUNT(Table13589[[#This Row],[BEE1]:[Column4]])&gt;1,MIN(Table13589[[#This Row],[BEE1]:[Column2]]),0)</f>
        <v>0</v>
      </c>
      <c r="K8" s="17">
        <f>SUM(Table13589[[#This Row],[BEE1]:[Column3]])-Table13589[[#This Row],[Discard]]*0.9999</f>
        <v>960</v>
      </c>
      <c r="L8" s="2">
        <f>IF(Table13589[[#This Row],[Total]]&lt;&gt;"",RANK(Table13589[[#This Row],[Total]],Table13589[Total]),"")</f>
        <v>5</v>
      </c>
      <c r="M8" s="99" t="str">
        <f>IF(Table13589[[#This Row],[Name]]&gt;"",Table13589[[#This Row],[Name]],"")</f>
        <v>Jaylinn Arnos</v>
      </c>
      <c r="N8">
        <f>SUM(Table13589[[#This Row],[BEE1]:[Column3]])-Table13589[[#This Row],[Discard]]</f>
        <v>960</v>
      </c>
      <c r="O8" s="5">
        <f>RANK(Table13589[[#This Row],[Total2]],Table13589[Total2])</f>
        <v>5</v>
      </c>
    </row>
    <row r="9" spans="1:15">
      <c r="A9" s="31" t="s">
        <v>377</v>
      </c>
      <c r="B9" s="32" t="s">
        <v>86</v>
      </c>
      <c r="C9" s="32">
        <v>0</v>
      </c>
      <c r="D9" s="32">
        <v>0</v>
      </c>
      <c r="E9" s="32">
        <v>460</v>
      </c>
      <c r="F9" s="32">
        <v>480</v>
      </c>
      <c r="G9" s="32"/>
      <c r="I9" s="2">
        <v>0</v>
      </c>
      <c r="J9" s="3">
        <f>IF(COUNT(Table13589[[#This Row],[BEE1]:[Column4]])&gt;1,MIN(Table13589[[#This Row],[BEE1]:[Column2]]),0)</f>
        <v>0</v>
      </c>
      <c r="K9" s="17">
        <f>SUM(Table13589[[#This Row],[BEE1]:[Column3]])-Table13589[[#This Row],[Discard]]*0.9999</f>
        <v>940</v>
      </c>
      <c r="L9" s="2">
        <f>IF(Table13589[[#This Row],[Total]]&lt;&gt;"",RANK(Table13589[[#This Row],[Total]],Table13589[Total]),"")</f>
        <v>6</v>
      </c>
      <c r="M9" s="44" t="str">
        <f>IF(Table13589[[#This Row],[Name]]&gt;"",Table13589[[#This Row],[Name]],"")</f>
        <v xml:space="preserve">Ellie Coughlan </v>
      </c>
      <c r="N9">
        <f>SUM(Table13589[[#This Row],[BEE1]:[Column3]])-Table13589[[#This Row],[Discard]]</f>
        <v>940</v>
      </c>
      <c r="O9" s="5">
        <f>RANK(Table13589[[#This Row],[Total2]],Table13589[Total2])</f>
        <v>6</v>
      </c>
    </row>
    <row r="10" spans="1:15">
      <c r="A10" s="117" t="s">
        <v>350</v>
      </c>
      <c r="B10" s="100" t="s">
        <v>88</v>
      </c>
      <c r="C10" s="94">
        <v>420</v>
      </c>
      <c r="D10" s="94">
        <v>420</v>
      </c>
      <c r="E10" s="2">
        <v>0</v>
      </c>
      <c r="F10" s="37">
        <v>0</v>
      </c>
      <c r="G10" s="37"/>
      <c r="H10" s="36"/>
      <c r="I10" s="36"/>
      <c r="J10" s="3">
        <f>IF(COUNT(Table13589[[#This Row],[BEE1]:[Column4]])&gt;1,MIN(Table13589[[#This Row],[BEE1]:[Column2]]),0)</f>
        <v>0</v>
      </c>
      <c r="K10" s="17">
        <f>SUM(Table13589[[#This Row],[BEE1]:[Column3]])-Table13589[[#This Row],[Discard]]*0.9999</f>
        <v>840</v>
      </c>
      <c r="L10" s="36">
        <f>IF(Table13589[[#This Row],[Total]]&lt;&gt;"",RANK(Table13589[[#This Row],[Total]],Table13589[Total]),"")</f>
        <v>7</v>
      </c>
      <c r="M10" s="99" t="str">
        <f>IF(Table13589[[#This Row],[Name]]&gt;"",Table13589[[#This Row],[Name]],"")</f>
        <v>Caoimhe Healy</v>
      </c>
      <c r="N10">
        <f>SUM(Table13589[[#This Row],[BEE1]:[Column3]])-Table13589[[#This Row],[Discard]]</f>
        <v>840</v>
      </c>
      <c r="O10" s="5">
        <f>RANK(Table13589[[#This Row],[Total2]],Table13589[Total2])</f>
        <v>7</v>
      </c>
    </row>
    <row r="11" spans="1:15">
      <c r="A11" s="118" t="s">
        <v>351</v>
      </c>
      <c r="B11" s="100" t="s">
        <v>156</v>
      </c>
      <c r="C11" s="94">
        <v>410</v>
      </c>
      <c r="D11" s="94">
        <v>0</v>
      </c>
      <c r="E11" s="2">
        <v>0</v>
      </c>
      <c r="F11" s="32">
        <v>0</v>
      </c>
      <c r="G11" s="32"/>
      <c r="J11" s="3">
        <f>IF(COUNT(Table13589[[#This Row],[BEE1]:[Column4]])&gt;1,MIN(Table13589[[#This Row],[BEE1]:[Column2]]),0)</f>
        <v>0</v>
      </c>
      <c r="K11" s="17">
        <f>SUM(Table13589[[#This Row],[BEE1]:[Column3]])-Table13589[[#This Row],[Discard]]*0.9999</f>
        <v>410</v>
      </c>
      <c r="L11" s="2">
        <f>IF(Table13589[[#This Row],[Total]]&lt;&gt;"",RANK(Table13589[[#This Row],[Total]],Table13589[Total]),"")</f>
        <v>8</v>
      </c>
      <c r="M11" s="99" t="str">
        <f>IF(Table13589[[#This Row],[Name]]&gt;"",Table13589[[#This Row],[Name]],"")</f>
        <v>Charlotte Shaw</v>
      </c>
      <c r="N11">
        <f>SUM(Table13589[[#This Row],[BEE1]:[Column3]])-Table13589[[#This Row],[Discard]]</f>
        <v>410</v>
      </c>
      <c r="O11" s="5">
        <f>RANK(Table13589[[#This Row],[Total2]],Table13589[Total2])</f>
        <v>8</v>
      </c>
    </row>
    <row r="12" spans="1:15">
      <c r="A12" s="31"/>
      <c r="B12" s="32"/>
      <c r="C12" s="32"/>
      <c r="D12" s="32"/>
      <c r="E12" s="32"/>
      <c r="F12" s="32"/>
      <c r="G12" s="32"/>
      <c r="J12" s="3">
        <f>IF(COUNT(Table13589[[#This Row],[BEE1]:[Column4]])&gt;1,MIN(Table13589[[#This Row],[BEE1]:[Column2]]),0)</f>
        <v>0</v>
      </c>
      <c r="K12" s="17">
        <f>SUM(Table13589[[#This Row],[BEE1]:[Column3]])-Table13589[[#This Row],[Discard]]*0.9999</f>
        <v>0</v>
      </c>
      <c r="L12" s="2">
        <f>IF(Table13589[[#This Row],[Total]]&lt;&gt;"",RANK(Table13589[[#This Row],[Total]],Table13589[Total]),"")</f>
        <v>9</v>
      </c>
      <c r="M12" s="44" t="str">
        <f>IF(Table13589[[#This Row],[Name]]&gt;"",Table13589[[#This Row],[Name]],"")</f>
        <v/>
      </c>
      <c r="N12">
        <f>SUM(Table13589[[#This Row],[BEE1]:[Column3]])-Table13589[[#This Row],[Discard]]</f>
        <v>0</v>
      </c>
      <c r="O12" s="5">
        <f>RANK(Table13589[[#This Row],[Total2]],Table13589[Total2])</f>
        <v>9</v>
      </c>
    </row>
    <row r="13" spans="1:15">
      <c r="A13" s="31"/>
      <c r="B13" s="32"/>
      <c r="C13" s="32"/>
      <c r="D13" s="32"/>
      <c r="E13" s="32"/>
      <c r="F13" s="32"/>
      <c r="G13" s="32"/>
      <c r="I13" s="2">
        <v>0</v>
      </c>
      <c r="J13" s="3">
        <f>IF(COUNT(Table13589[[#This Row],[BEE1]:[Column4]])&gt;1,MIN(Table13589[[#This Row],[BEE1]:[Column2]]),0)</f>
        <v>0</v>
      </c>
      <c r="K13" s="17">
        <f>SUM(Table13589[[#This Row],[BEE1]:[Column3]])-Table13589[[#This Row],[Discard]]*0.9999</f>
        <v>0</v>
      </c>
      <c r="L13" s="2">
        <f>IF(Table13589[[#This Row],[Total]]&lt;&gt;"",RANK(Table13589[[#This Row],[Total]],Table13589[Total]),"")</f>
        <v>9</v>
      </c>
      <c r="M13" s="44" t="str">
        <f>IF(Table13589[[#This Row],[Name]]&gt;"",Table13589[[#This Row],[Name]],"")</f>
        <v/>
      </c>
      <c r="N13">
        <f>SUM(Table13589[[#This Row],[BEE1]:[Column3]])-Table13589[[#This Row],[Discard]]</f>
        <v>0</v>
      </c>
      <c r="O13" s="5">
        <f>RANK(Table13589[[#This Row],[Total2]],Table13589[Total2])</f>
        <v>9</v>
      </c>
    </row>
    <row r="14" spans="1:15">
      <c r="A14" s="31"/>
      <c r="B14" s="32"/>
      <c r="C14" s="32"/>
      <c r="D14" s="32"/>
      <c r="E14" s="32"/>
      <c r="F14" s="32"/>
      <c r="G14" s="32"/>
      <c r="I14" s="2">
        <v>0</v>
      </c>
      <c r="J14" s="3">
        <f>IF(COUNT(Table13589[[#This Row],[BEE1]:[Column4]])&gt;1,MIN(Table13589[[#This Row],[BEE1]:[Column2]]),0)</f>
        <v>0</v>
      </c>
      <c r="K14" s="17">
        <f>SUM(Table13589[[#This Row],[BEE1]:[Column3]])-Table13589[[#This Row],[Discard]]*0.9999</f>
        <v>0</v>
      </c>
      <c r="L14" s="2">
        <f>IF(Table13589[[#This Row],[Total]]&lt;&gt;"",RANK(Table13589[[#This Row],[Total]],Table13589[Total]),"")</f>
        <v>9</v>
      </c>
      <c r="M14" s="44" t="str">
        <f>IF(Table13589[[#This Row],[Name]]&gt;"",Table13589[[#This Row],[Name]],"")</f>
        <v/>
      </c>
      <c r="N14">
        <f>SUM(Table13589[[#This Row],[BEE1]:[Column3]])-Table13589[[#This Row],[Discard]]</f>
        <v>0</v>
      </c>
      <c r="O14" s="5">
        <f>RANK(Table13589[[#This Row],[Total2]],Table13589[Total2])</f>
        <v>9</v>
      </c>
    </row>
    <row r="15" spans="1:15">
      <c r="A15" s="31"/>
      <c r="B15" s="32"/>
      <c r="C15" s="32"/>
      <c r="D15" s="32"/>
      <c r="E15" s="32"/>
      <c r="F15" s="32"/>
      <c r="G15" s="32"/>
      <c r="I15" s="2">
        <v>0</v>
      </c>
      <c r="J15" s="3">
        <f>IF(COUNT(Table13589[[#This Row],[BEE1]:[Column4]])&gt;1,MIN(Table13589[[#This Row],[BEE1]:[Column2]]),0)</f>
        <v>0</v>
      </c>
      <c r="K15" s="17">
        <f>SUM(Table13589[[#This Row],[BEE1]:[Column3]])-Table13589[[#This Row],[Discard]]*0.9999</f>
        <v>0</v>
      </c>
      <c r="L15" s="2">
        <f>IF(Table13589[[#This Row],[Total]]&lt;&gt;"",RANK(Table13589[[#This Row],[Total]],Table13589[Total]),"")</f>
        <v>9</v>
      </c>
      <c r="M15" s="44" t="str">
        <f>IF(Table13589[[#This Row],[Name]]&gt;"",Table13589[[#This Row],[Name]],"")</f>
        <v/>
      </c>
      <c r="N15">
        <f>SUM(Table13589[[#This Row],[BEE1]:[Column3]])-Table13589[[#This Row],[Discard]]</f>
        <v>0</v>
      </c>
      <c r="O15" s="5">
        <f>RANK(Table13589[[#This Row],[Total2]],Table13589[Total2])</f>
        <v>9</v>
      </c>
    </row>
    <row r="16" spans="1:15">
      <c r="A16" s="31"/>
      <c r="B16" s="32"/>
      <c r="C16" s="32"/>
      <c r="D16" s="32"/>
      <c r="E16" s="32"/>
      <c r="F16" s="32"/>
      <c r="G16" s="32"/>
      <c r="J16" s="3">
        <f>IF(COUNT(Table13589[[#This Row],[BEE1]:[Column4]])&gt;1,MIN(Table13589[[#This Row],[BEE1]:[Column2]]),0)</f>
        <v>0</v>
      </c>
      <c r="K16" s="17">
        <f>SUM(Table13589[[#This Row],[BEE1]:[Column3]])-Table13589[[#This Row],[Discard]]*0.9999</f>
        <v>0</v>
      </c>
      <c r="L16" s="2">
        <f>IF(Table13589[[#This Row],[Total]]&lt;&gt;"",RANK(Table13589[[#This Row],[Total]],Table13589[Total]),"")</f>
        <v>9</v>
      </c>
      <c r="M16" s="44" t="str">
        <f>IF(Table13589[[#This Row],[Name]]&gt;"",Table13589[[#This Row],[Name]],"")</f>
        <v/>
      </c>
      <c r="N16">
        <f>SUM(Table13589[[#This Row],[BEE1]:[Column3]])-Table13589[[#This Row],[Discard]]</f>
        <v>0</v>
      </c>
      <c r="O16" s="5">
        <f>RANK(Table13589[[#This Row],[Total2]],Table13589[Total2])</f>
        <v>9</v>
      </c>
    </row>
    <row r="17" spans="1:15">
      <c r="A17" s="31"/>
      <c r="B17" s="32"/>
      <c r="C17" s="32"/>
      <c r="D17" s="32"/>
      <c r="E17" s="32"/>
      <c r="F17" s="32"/>
      <c r="G17" s="32"/>
      <c r="I17" s="2">
        <v>0</v>
      </c>
      <c r="J17" s="3">
        <f>IF(COUNT(Table13589[[#This Row],[BEE1]:[Column4]])&gt;1,MIN(Table13589[[#This Row],[BEE1]:[Column2]]),0)</f>
        <v>0</v>
      </c>
      <c r="K17" s="17">
        <f>SUM(Table13589[[#This Row],[BEE1]:[Column3]])-Table13589[[#This Row],[Discard]]*0.9999</f>
        <v>0</v>
      </c>
      <c r="L17" s="2">
        <f>IF(Table13589[[#This Row],[Total]]&lt;&gt;"",RANK(Table13589[[#This Row],[Total]],Table13589[Total]),"")</f>
        <v>9</v>
      </c>
      <c r="M17" s="44" t="str">
        <f>IF(Table13589[[#This Row],[Name]]&gt;"",Table13589[[#This Row],[Name]],"")</f>
        <v/>
      </c>
      <c r="N17">
        <f>SUM(Table13589[[#This Row],[BEE1]:[Column3]])-Table13589[[#This Row],[Discard]]</f>
        <v>0</v>
      </c>
      <c r="O17" s="5">
        <f>RANK(Table13589[[#This Row],[Total2]],Table13589[Total2])</f>
        <v>9</v>
      </c>
    </row>
    <row r="18" spans="1:15">
      <c r="A18" s="31"/>
      <c r="B18" s="32"/>
      <c r="C18" s="32"/>
      <c r="D18" s="32"/>
      <c r="E18" s="32"/>
      <c r="F18" s="32"/>
      <c r="G18" s="32"/>
      <c r="J18" s="3">
        <f>IF(COUNT(Table13589[[#This Row],[BEE1]:[Column4]])&gt;1,MIN(Table13589[[#This Row],[BEE1]:[Column2]]),0)</f>
        <v>0</v>
      </c>
      <c r="K18" s="17">
        <f>SUM(Table13589[[#This Row],[BEE1]:[Column3]])-Table13589[[#This Row],[Discard]]*0.9999</f>
        <v>0</v>
      </c>
      <c r="L18" s="2">
        <f>IF(Table13589[[#This Row],[Total]]&lt;&gt;"",RANK(Table13589[[#This Row],[Total]],Table13589[Total]),"")</f>
        <v>9</v>
      </c>
      <c r="M18" s="44" t="str">
        <f>IF(Table13589[[#This Row],[Name]]&gt;"",Table13589[[#This Row],[Name]],"")</f>
        <v/>
      </c>
      <c r="N18">
        <f>SUM(Table13589[[#This Row],[BEE1]:[Column3]])-Table13589[[#This Row],[Discard]]</f>
        <v>0</v>
      </c>
      <c r="O18" s="5">
        <f>RANK(Table13589[[#This Row],[Total2]],Table13589[Total2])</f>
        <v>9</v>
      </c>
    </row>
    <row r="19" spans="1:15">
      <c r="A19" s="31"/>
      <c r="B19" s="32"/>
      <c r="C19" s="32"/>
      <c r="D19" s="32"/>
      <c r="E19" s="32"/>
      <c r="F19" s="32"/>
      <c r="G19" s="32"/>
      <c r="J19" s="3">
        <f>IF(COUNT(Table13589[[#This Row],[BEE1]:[Column4]])&gt;1,MIN(Table13589[[#This Row],[BEE1]:[Column2]]),0)</f>
        <v>0</v>
      </c>
      <c r="K19" s="17">
        <f>SUM(Table13589[[#This Row],[BEE1]:[Column3]])-Table13589[[#This Row],[Discard]]*0.9999</f>
        <v>0</v>
      </c>
      <c r="L19" s="2">
        <f>IF(Table13589[[#This Row],[Total]]&lt;&gt;"",RANK(Table13589[[#This Row],[Total]],Table13589[Total]),"")</f>
        <v>9</v>
      </c>
      <c r="M19" s="44" t="str">
        <f>IF(Table13589[[#This Row],[Name]]&gt;"",Table13589[[#This Row],[Name]],"")</f>
        <v/>
      </c>
      <c r="N19">
        <f>SUM(Table13589[[#This Row],[BEE1]:[Column3]])-Table13589[[#This Row],[Discard]]</f>
        <v>0</v>
      </c>
      <c r="O19" s="5">
        <f>RANK(Table13589[[#This Row],[Total2]],Table13589[Total2])</f>
        <v>9</v>
      </c>
    </row>
    <row r="20" spans="1:15">
      <c r="A20" s="33"/>
      <c r="B20" s="34"/>
      <c r="C20" s="34"/>
      <c r="D20" s="34"/>
      <c r="E20" s="34"/>
      <c r="F20" s="34"/>
      <c r="G20" s="34"/>
      <c r="H20" s="10"/>
      <c r="I20" s="10">
        <v>0</v>
      </c>
      <c r="J20" s="3">
        <f>IF(COUNT(Table13589[[#This Row],[BEE1]:[Column4]])&gt;1,MIN(Table13589[[#This Row],[BEE1]:[Column2]]),0)</f>
        <v>0</v>
      </c>
      <c r="K20" s="17">
        <f>SUM(Table13589[[#This Row],[BEE1]:[Column3]])-Table13589[[#This Row],[Discard]]*0.9999</f>
        <v>0</v>
      </c>
      <c r="L20" s="10">
        <f>IF(Table13589[[#This Row],[Total]]&lt;&gt;"",RANK(Table13589[[#This Row],[Total]],Table13589[Total]),"")</f>
        <v>9</v>
      </c>
      <c r="M20" s="44" t="str">
        <f>IF(Table13589[[#This Row],[Name]]&gt;"",Table13589[[#This Row],[Name]],"")</f>
        <v/>
      </c>
      <c r="N20">
        <f>SUM(Table13589[[#This Row],[BEE1]:[Column3]])-Table13589[[#This Row],[Discard]]</f>
        <v>0</v>
      </c>
      <c r="O20" s="5">
        <f>RANK(Table13589[[#This Row],[Total2]],Table13589[Total2])</f>
        <v>9</v>
      </c>
    </row>
    <row r="21" spans="1:15">
      <c r="A21" s="31"/>
      <c r="B21" s="32"/>
      <c r="C21" s="32"/>
      <c r="D21" s="32"/>
      <c r="E21" s="32"/>
      <c r="F21" s="32"/>
      <c r="G21" s="32"/>
      <c r="J21" s="3">
        <f>IF(COUNT(Table13589[[#This Row],[BEE1]:[Column4]])&gt;1,MIN(Table13589[[#This Row],[BEE1]:[Column2]]),0)</f>
        <v>0</v>
      </c>
      <c r="K21" s="17">
        <f>SUM(Table13589[[#This Row],[BEE1]:[Column3]])-Table13589[[#This Row],[Discard]]*0.9999</f>
        <v>0</v>
      </c>
      <c r="L21" s="2">
        <f>IF(Table13589[[#This Row],[Total]]&lt;&gt;"",RANK(Table13589[[#This Row],[Total]],Table13589[Total]),"")</f>
        <v>9</v>
      </c>
      <c r="M21" s="44" t="str">
        <f>IF(Table13589[[#This Row],[Name]]&gt;"",Table13589[[#This Row],[Name]],"")</f>
        <v/>
      </c>
      <c r="N21">
        <f>SUM(Table13589[[#This Row],[BEE1]:[Column3]])-Table13589[[#This Row],[Discard]]</f>
        <v>0</v>
      </c>
      <c r="O21" s="5">
        <f>RANK(Table13589[[#This Row],[Total2]],Table13589[Total2])</f>
        <v>9</v>
      </c>
    </row>
    <row r="22" spans="1:15">
      <c r="A22" s="31"/>
      <c r="B22" s="32"/>
      <c r="C22" s="32"/>
      <c r="D22" s="32"/>
      <c r="E22" s="32"/>
      <c r="F22" s="32"/>
      <c r="G22" s="32"/>
      <c r="I22" s="2">
        <v>0</v>
      </c>
      <c r="J22" s="3">
        <f>IF(COUNT(Table13589[[#This Row],[BEE1]:[Column4]])&gt;1,MIN(Table13589[[#This Row],[BEE1]:[Column2]]),0)</f>
        <v>0</v>
      </c>
      <c r="K22" s="17">
        <f>SUM(Table13589[[#This Row],[BEE1]:[Column3]])-Table13589[[#This Row],[Discard]]*0.9999</f>
        <v>0</v>
      </c>
      <c r="L22" s="2">
        <f>IF(Table13589[[#This Row],[Total]]&lt;&gt;"",RANK(Table13589[[#This Row],[Total]],Table13589[Total]),"")</f>
        <v>9</v>
      </c>
      <c r="M22" s="44" t="str">
        <f>IF(Table13589[[#This Row],[Name]]&gt;"",Table13589[[#This Row],[Name]],"")</f>
        <v/>
      </c>
      <c r="N22">
        <f>SUM(Table13589[[#This Row],[BEE1]:[Column3]])-Table13589[[#This Row],[Discard]]</f>
        <v>0</v>
      </c>
      <c r="O22" s="5">
        <f>RANK(Table13589[[#This Row],[Total2]],Table13589[Total2])</f>
        <v>9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IF(COUNT(Table13589[[#This Row],[BEE1]:[Column4]])&gt;1,MIN(Table13589[[#This Row],[BEE1]:[Column2]]),0)</f>
        <v>0</v>
      </c>
      <c r="K23" s="17">
        <f>SUM(Table13589[[#This Row],[BEE1]:[Column3]])-Table13589[[#This Row],[Discard]]*0.9999</f>
        <v>0</v>
      </c>
      <c r="L23" s="2">
        <f>IF(Table13589[[#This Row],[Total]]&lt;&gt;"",RANK(Table13589[[#This Row],[Total]],Table13589[Total]),"")</f>
        <v>9</v>
      </c>
      <c r="M23" s="44" t="str">
        <f>IF(Table13589[[#This Row],[Name]]&gt;"",Table13589[[#This Row],[Name]],"")</f>
        <v/>
      </c>
      <c r="N23">
        <f>SUM(Table13589[[#This Row],[BEE1]:[Column3]])-Table13589[[#This Row],[Discard]]</f>
        <v>0</v>
      </c>
      <c r="O23" s="5">
        <f>RANK(Table13589[[#This Row],[Total2]],Table13589[Total2])</f>
        <v>9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IF(COUNT(Table13589[[#This Row],[BEE1]:[Column4]])&gt;1,MIN(Table13589[[#This Row],[BEE1]:[Column2]]),0)</f>
        <v>0</v>
      </c>
      <c r="K24" s="17">
        <f>SUM(Table13589[[#This Row],[BEE1]:[Column3]])-Table13589[[#This Row],[Discard]]*0.9999</f>
        <v>0</v>
      </c>
      <c r="L24" s="2">
        <f>IF(Table13589[[#This Row],[Total]]&lt;&gt;"",RANK(Table13589[[#This Row],[Total]],Table13589[Total]),"")</f>
        <v>9</v>
      </c>
      <c r="M24" s="44" t="str">
        <f>IF(Table13589[[#This Row],[Name]]&gt;"",Table13589[[#This Row],[Name]],"")</f>
        <v/>
      </c>
      <c r="N24">
        <f>SUM(Table13589[[#This Row],[BEE1]:[Column3]])-Table13589[[#This Row],[Discard]]</f>
        <v>0</v>
      </c>
      <c r="O24" s="5">
        <f>RANK(Table13589[[#This Row],[Total2]],Table13589[Total2])</f>
        <v>9</v>
      </c>
    </row>
    <row r="25" spans="1:15">
      <c r="A25" s="31"/>
      <c r="B25" s="32"/>
      <c r="C25" s="32"/>
      <c r="D25" s="32"/>
      <c r="E25" s="32"/>
      <c r="F25" s="32"/>
      <c r="G25" s="32"/>
      <c r="J25" s="3">
        <f>IF(COUNT(Table13589[[#This Row],[BEE1]:[Column4]])&gt;1,MIN(Table13589[[#This Row],[BEE1]:[Column2]]),0)</f>
        <v>0</v>
      </c>
      <c r="K25" s="17">
        <f>SUM(Table13589[[#This Row],[BEE1]:[Column3]])-Table13589[[#This Row],[Discard]]*0.9999</f>
        <v>0</v>
      </c>
      <c r="L25" s="2">
        <f>IF(Table13589[[#This Row],[Total]]&lt;&gt;"",RANK(Table13589[[#This Row],[Total]],Table13589[Total]),"")</f>
        <v>9</v>
      </c>
      <c r="M25" s="44" t="str">
        <f>IF(Table13589[[#This Row],[Name]]&gt;"",Table13589[[#This Row],[Name]],"")</f>
        <v/>
      </c>
      <c r="N25">
        <f>SUM(Table13589[[#This Row],[BEE1]:[Column3]])-Table13589[[#This Row],[Discard]]</f>
        <v>0</v>
      </c>
      <c r="O25" s="5">
        <f>RANK(Table13589[[#This Row],[Total2]],Table13589[Total2])</f>
        <v>9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IF(COUNT(Table13589[[#This Row],[BEE1]:[Column4]])&gt;1,MIN(Table13589[[#This Row],[BEE1]:[Column2]]),0)</f>
        <v>0</v>
      </c>
      <c r="K26" s="17">
        <f>SUM(Table13589[[#This Row],[BEE1]:[Column3]])-Table13589[[#This Row],[Discard]]*0.9999</f>
        <v>0</v>
      </c>
      <c r="L26" s="2">
        <f>IF(Table13589[[#This Row],[Total]]&lt;&gt;"",RANK(Table13589[[#This Row],[Total]],Table13589[Total]),"")</f>
        <v>9</v>
      </c>
      <c r="M26" s="44" t="str">
        <f>IF(Table13589[[#This Row],[Name]]&gt;"",Table13589[[#This Row],[Name]],"")</f>
        <v/>
      </c>
      <c r="N26">
        <f>SUM(Table13589[[#This Row],[BEE1]:[Column3]])-Table13589[[#This Row],[Discard]]</f>
        <v>0</v>
      </c>
      <c r="O26" s="5">
        <f>RANK(Table13589[[#This Row],[Total2]],Table13589[Total2])</f>
        <v>9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IF(COUNT(Table13589[[#This Row],[BEE1]:[Column4]])&gt;1,MIN(Table13589[[#This Row],[BEE1]:[Column2]]),0)</f>
        <v>0</v>
      </c>
      <c r="K27" s="17">
        <f>SUM(Table13589[[#This Row],[BEE1]:[Column3]])-Table13589[[#This Row],[Discard]]*0.9999</f>
        <v>0</v>
      </c>
      <c r="L27" s="2">
        <f>IF(Table13589[[#This Row],[Total]]&lt;&gt;"",RANK(Table13589[[#This Row],[Total]],Table13589[Total]),"")</f>
        <v>9</v>
      </c>
      <c r="M27" s="44" t="str">
        <f>IF(Table13589[[#This Row],[Name]]&gt;"",Table13589[[#This Row],[Name]],"")</f>
        <v/>
      </c>
      <c r="N27">
        <f>SUM(Table13589[[#This Row],[BEE1]:[Column3]])-Table13589[[#This Row],[Discard]]</f>
        <v>0</v>
      </c>
      <c r="O27" s="5">
        <f>RANK(Table13589[[#This Row],[Total2]],Table13589[Total2])</f>
        <v>9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IF(COUNT(Table13589[[#This Row],[BEE1]:[Column4]])&gt;1,MIN(Table13589[[#This Row],[BEE1]:[Column2]]),0)</f>
        <v>0</v>
      </c>
      <c r="K28" s="17">
        <f>SUM(Table13589[[#This Row],[BEE1]:[Column3]])-Table13589[[#This Row],[Discard]]*0.9999</f>
        <v>0</v>
      </c>
      <c r="L28" s="2">
        <f>IF(Table13589[[#This Row],[Total]]&lt;&gt;"",RANK(Table13589[[#This Row],[Total]],Table13589[Total]),"")</f>
        <v>9</v>
      </c>
      <c r="M28" s="44" t="str">
        <f>IF(Table13589[[#This Row],[Name]]&gt;"",Table13589[[#This Row],[Name]],"")</f>
        <v/>
      </c>
      <c r="N28">
        <f>SUM(Table13589[[#This Row],[BEE1]:[Column3]])-Table13589[[#This Row],[Discard]]</f>
        <v>0</v>
      </c>
      <c r="O28" s="5">
        <f>RANK(Table13589[[#This Row],[Total2]],Table13589[Total2])</f>
        <v>9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IF(COUNT(Table13589[[#This Row],[BEE1]:[Column4]])&gt;1,MIN(Table13589[[#This Row],[BEE1]:[Column2]]),0)</f>
        <v>0</v>
      </c>
      <c r="K29" s="17">
        <f>SUM(Table13589[[#This Row],[BEE1]:[Column3]])-Table13589[[#This Row],[Discard]]*0.9999</f>
        <v>0</v>
      </c>
      <c r="L29" s="2">
        <f>IF(Table13589[[#This Row],[Total]]&lt;&gt;"",RANK(Table13589[[#This Row],[Total]],Table13589[Total]),"")</f>
        <v>9</v>
      </c>
      <c r="M29" s="44" t="str">
        <f>IF(Table13589[[#This Row],[Name]]&gt;"",Table13589[[#This Row],[Name]],"")</f>
        <v/>
      </c>
      <c r="N29">
        <f>SUM(Table13589[[#This Row],[BEE1]:[Column3]])-Table13589[[#This Row],[Discard]]</f>
        <v>0</v>
      </c>
      <c r="O29" s="5">
        <f>RANK(Table13589[[#This Row],[Total2]],Table13589[Total2])</f>
        <v>9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IF(COUNT(Table13589[[#This Row],[BEE1]:[Column4]])&gt;1,MIN(Table13589[[#This Row],[BEE1]:[Column2]]),0)</f>
        <v>0</v>
      </c>
      <c r="K30" s="17">
        <f>SUM(Table13589[[#This Row],[BEE1]:[Column3]])-Table13589[[#This Row],[Discard]]*0.9999</f>
        <v>0</v>
      </c>
      <c r="L30" s="2">
        <f>IF(Table13589[[#This Row],[Total]]&lt;&gt;"",RANK(Table13589[[#This Row],[Total]],Table13589[Total]),"")</f>
        <v>9</v>
      </c>
      <c r="M30" s="44" t="str">
        <f>IF(Table13589[[#This Row],[Name]]&gt;"",Table13589[[#This Row],[Name]],"")</f>
        <v/>
      </c>
      <c r="N30">
        <f>SUM(Table13589[[#This Row],[BEE1]:[Column3]])-Table13589[[#This Row],[Discard]]</f>
        <v>0</v>
      </c>
      <c r="O30" s="5">
        <f>RANK(Table13589[[#This Row],[Total2]],Table13589[Total2])</f>
        <v>9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IF(COUNT(Table13589[[#This Row],[BEE1]:[Column4]])&gt;1,MIN(Table13589[[#This Row],[BEE1]:[Column2]]),0)</f>
        <v>0</v>
      </c>
      <c r="K31" s="17">
        <f>SUM(Table13589[[#This Row],[BEE1]:[Column3]])-Table13589[[#This Row],[Discard]]*0.9999</f>
        <v>0</v>
      </c>
      <c r="L31" s="2">
        <f>IF(Table13589[[#This Row],[Total]]&lt;&gt;"",RANK(Table13589[[#This Row],[Total]],Table13589[Total]),"")</f>
        <v>9</v>
      </c>
      <c r="M31" s="44" t="str">
        <f>IF(Table13589[[#This Row],[Name]]&gt;"",Table13589[[#This Row],[Name]],"")</f>
        <v/>
      </c>
      <c r="N31">
        <f>SUM(Table13589[[#This Row],[BEE1]:[Column3]])-Table13589[[#This Row],[Discard]]</f>
        <v>0</v>
      </c>
      <c r="O31" s="5">
        <f>RANK(Table13589[[#This Row],[Total2]],Table13589[Total2])</f>
        <v>9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IF(COUNT(Table13589[[#This Row],[BEE1]:[Column4]])&gt;1,MIN(Table13589[[#This Row],[BEE1]:[Column2]]),0)</f>
        <v>0</v>
      </c>
      <c r="K32" s="17">
        <f>SUM(Table13589[[#This Row],[BEE1]:[Column3]])-Table13589[[#This Row],[Discard]]*0.9999</f>
        <v>0</v>
      </c>
      <c r="L32" s="2">
        <f>IF(Table13589[[#This Row],[Total]]&lt;&gt;"",RANK(Table13589[[#This Row],[Total]],Table13589[Total]),"")</f>
        <v>9</v>
      </c>
      <c r="M32" s="44" t="str">
        <f>IF(Table13589[[#This Row],[Name]]&gt;"",Table13589[[#This Row],[Name]],"")</f>
        <v/>
      </c>
      <c r="N32">
        <f>SUM(Table13589[[#This Row],[BEE1]:[Column3]])-Table13589[[#This Row],[Discard]]</f>
        <v>0</v>
      </c>
      <c r="O32" s="5">
        <f>RANK(Table13589[[#This Row],[Total2]],Table13589[Total2])</f>
        <v>9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IF(COUNT(Table13589[[#This Row],[BEE1]:[Column4]])&gt;1,MIN(Table13589[[#This Row],[BEE1]:[Column2]]),0)</f>
        <v>0</v>
      </c>
      <c r="K33" s="17">
        <f>SUM(Table13589[[#This Row],[BEE1]:[Column3]])-Table13589[[#This Row],[Discard]]*0.9999</f>
        <v>0</v>
      </c>
      <c r="L33" s="2">
        <f>IF(Table13589[[#This Row],[Total]]&lt;&gt;"",RANK(Table13589[[#This Row],[Total]],Table13589[Total]),"")</f>
        <v>9</v>
      </c>
      <c r="M33" s="44" t="str">
        <f>IF(Table13589[[#This Row],[Name]]&gt;"",Table13589[[#This Row],[Name]],"")</f>
        <v/>
      </c>
      <c r="N33">
        <f>SUM(Table13589[[#This Row],[BEE1]:[Column3]])-Table13589[[#This Row],[Discard]]</f>
        <v>0</v>
      </c>
      <c r="O33" s="5">
        <f>RANK(Table13589[[#This Row],[Total2]],Table13589[Total2])</f>
        <v>9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IF(COUNT(Table13589[[#This Row],[BEE1]:[Column4]])&gt;1,MIN(Table13589[[#This Row],[BEE1]:[Column2]]),0)</f>
        <v>0</v>
      </c>
      <c r="K34" s="17">
        <f>SUM(Table13589[[#This Row],[BEE1]:[Column3]])-Table13589[[#This Row],[Discard]]*0.9999</f>
        <v>0</v>
      </c>
      <c r="L34" s="2">
        <f>IF(Table13589[[#This Row],[Total]]&lt;&gt;"",RANK(Table13589[[#This Row],[Total]],Table13589[Total]),"")</f>
        <v>9</v>
      </c>
      <c r="M34" s="44" t="str">
        <f>IF(Table13589[[#This Row],[Name]]&gt;"",Table13589[[#This Row],[Name]],"")</f>
        <v/>
      </c>
      <c r="N34">
        <f>SUM(Table13589[[#This Row],[BEE1]:[Column3]])-Table13589[[#This Row],[Discard]]</f>
        <v>0</v>
      </c>
      <c r="O34" s="5">
        <f>RANK(Table13589[[#This Row],[Total2]],Table13589[Total2])</f>
        <v>9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IF(COUNT(Table13589[[#This Row],[BEE1]:[Column4]])&gt;1,MIN(Table13589[[#This Row],[BEE1]:[Column2]]),0)</f>
        <v>0</v>
      </c>
      <c r="K35" s="17">
        <f>SUM(Table13589[[#This Row],[BEE1]:[Column3]])-Table13589[[#This Row],[Discard]]*0.9999</f>
        <v>0</v>
      </c>
      <c r="L35" s="2">
        <f>IF(Table13589[[#This Row],[Total]]&lt;&gt;"",RANK(Table13589[[#This Row],[Total]],Table13589[Total]),"")</f>
        <v>9</v>
      </c>
      <c r="M35" s="44" t="str">
        <f>IF(Table13589[[#This Row],[Name]]&gt;"",Table13589[[#This Row],[Name]],"")</f>
        <v/>
      </c>
      <c r="N35">
        <f>SUM(Table13589[[#This Row],[BEE1]:[Column3]])-Table13589[[#This Row],[Discard]]</f>
        <v>0</v>
      </c>
      <c r="O35" s="5">
        <f>RANK(Table13589[[#This Row],[Total2]],Table13589[Total2])</f>
        <v>9</v>
      </c>
    </row>
    <row r="36" spans="1:15">
      <c r="A36" s="31"/>
      <c r="B36" s="32"/>
      <c r="C36" s="32"/>
      <c r="D36" s="32"/>
      <c r="E36" s="32"/>
      <c r="F36" s="32"/>
      <c r="G36" s="32"/>
      <c r="J36" s="3">
        <f>IF(COUNT(Table13589[[#This Row],[BEE1]:[Column4]])&gt;1,MIN(Table13589[[#This Row],[BEE1]:[Column2]]),0)</f>
        <v>0</v>
      </c>
      <c r="K36" s="17">
        <f>SUM(Table13589[[#This Row],[BEE1]:[Column3]])-Table13589[[#This Row],[Discard]]*0.9999</f>
        <v>0</v>
      </c>
      <c r="L36" s="2">
        <f>IF(Table13589[[#This Row],[Total]]&lt;&gt;"",RANK(Table13589[[#This Row],[Total]],Table13589[Total]),"")</f>
        <v>9</v>
      </c>
      <c r="M36" s="44" t="str">
        <f>IF(Table13589[[#This Row],[Name]]&gt;"",Table13589[[#This Row],[Name]],"")</f>
        <v/>
      </c>
      <c r="N36">
        <f>SUM(Table13589[[#This Row],[BEE1]:[Column3]])-Table13589[[#This Row],[Discard]]</f>
        <v>0</v>
      </c>
      <c r="O36" s="5">
        <f>RANK(Table13589[[#This Row],[Total2]],Table13589[Total2])</f>
        <v>9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IF(COUNT(Table13589[[#This Row],[BEE1]:[Column4]])&gt;1,MIN(Table13589[[#This Row],[BEE1]:[Column2]]),0)</f>
        <v>0</v>
      </c>
      <c r="K37" s="17">
        <f>SUM(Table13589[[#This Row],[BEE1]:[Column3]])-Table13589[[#This Row],[Discard]]*0.9999</f>
        <v>0</v>
      </c>
      <c r="L37" s="2">
        <f>IF(Table13589[[#This Row],[Total]]&lt;&gt;"",RANK(Table13589[[#This Row],[Total]],Table13589[Total]),"")</f>
        <v>9</v>
      </c>
      <c r="M37" s="44" t="str">
        <f>IF(Table13589[[#This Row],[Name]]&gt;"",Table13589[[#This Row],[Name]],"")</f>
        <v/>
      </c>
      <c r="N37">
        <f>SUM(Table13589[[#This Row],[BEE1]:[Column3]])-Table13589[[#This Row],[Discard]]</f>
        <v>0</v>
      </c>
      <c r="O37" s="5">
        <f>RANK(Table13589[[#This Row],[Total2]],Table13589[Total2])</f>
        <v>9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IF(COUNT(Table13589[[#This Row],[BEE1]:[Column4]])&gt;1,MIN(Table13589[[#This Row],[BEE1]:[Column2]]),0)</f>
        <v>0</v>
      </c>
      <c r="K38" s="17">
        <f>SUM(Table13589[[#This Row],[BEE1]:[Column3]])-Table13589[[#This Row],[Discard]]*0.9999</f>
        <v>0</v>
      </c>
      <c r="L38" s="2">
        <f>IF(Table13589[[#This Row],[Total]]&lt;&gt;"",RANK(Table13589[[#This Row],[Total]],Table13589[Total]),"")</f>
        <v>9</v>
      </c>
      <c r="M38" s="44" t="str">
        <f>IF(Table13589[[#This Row],[Name]]&gt;"",Table13589[[#This Row],[Name]],"")</f>
        <v/>
      </c>
      <c r="N38">
        <f>SUM(Table13589[[#This Row],[BEE1]:[Column3]])-Table13589[[#This Row],[Discard]]</f>
        <v>0</v>
      </c>
      <c r="O38" s="5">
        <f>RANK(Table13589[[#This Row],[Total2]],Table13589[Total2])</f>
        <v>9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IF(COUNT(Table13589[[#This Row],[BEE1]:[Column4]])&gt;1,MIN(Table13589[[#This Row],[BEE1]:[Column2]]),0)</f>
        <v>0</v>
      </c>
      <c r="K39" s="17">
        <f>SUM(Table13589[[#This Row],[BEE1]:[Column3]])-Table13589[[#This Row],[Discard]]*0.9999</f>
        <v>0</v>
      </c>
      <c r="L39" s="2">
        <f>IF(Table13589[[#This Row],[Total]]&lt;&gt;"",RANK(Table13589[[#This Row],[Total]],Table13589[Total]),"")</f>
        <v>9</v>
      </c>
      <c r="M39" s="44" t="str">
        <f>IF(Table13589[[#This Row],[Name]]&gt;"",Table13589[[#This Row],[Name]],"")</f>
        <v/>
      </c>
      <c r="N39">
        <f>SUM(Table13589[[#This Row],[BEE1]:[Column3]])-Table13589[[#This Row],[Discard]]</f>
        <v>0</v>
      </c>
      <c r="O39" s="5">
        <f>RANK(Table13589[[#This Row],[Total2]],Table13589[Total2])</f>
        <v>9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IF(COUNT(Table13589[[#This Row],[BEE1]:[Column4]])&gt;1,MIN(Table13589[[#This Row],[BEE1]:[Column2]]),0)</f>
        <v>0</v>
      </c>
      <c r="K40" s="17">
        <f>SUM(Table13589[[#This Row],[BEE1]:[Column3]])-Table13589[[#This Row],[Discard]]*0.9999</f>
        <v>0</v>
      </c>
      <c r="L40" s="2">
        <f>IF(Table13589[[#This Row],[Total]]&lt;&gt;"",RANK(Table13589[[#This Row],[Total]],Table13589[Total]),"")</f>
        <v>9</v>
      </c>
      <c r="M40" s="44" t="str">
        <f>IF(Table13589[[#This Row],[Name]]&gt;"",Table13589[[#This Row],[Name]],"")</f>
        <v/>
      </c>
      <c r="N40">
        <f>SUM(Table13589[[#This Row],[BEE1]:[Column3]])-Table13589[[#This Row],[Discard]]</f>
        <v>0</v>
      </c>
      <c r="O40" s="5">
        <f>RANK(Table13589[[#This Row],[Total2]],Table13589[Total2])</f>
        <v>9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IF(COUNT(Table13589[[#This Row],[BEE1]:[Column4]])&gt;1,MIN(Table13589[[#This Row],[BEE1]:[Column2]]),0)</f>
        <v>0</v>
      </c>
      <c r="K41" s="17">
        <f>SUM(Table13589[[#This Row],[BEE1]:[Column3]])-Table13589[[#This Row],[Discard]]*0.9999</f>
        <v>0</v>
      </c>
      <c r="L41" s="2">
        <f>IF(Table13589[[#This Row],[Total]]&lt;&gt;"",RANK(Table13589[[#This Row],[Total]],Table13589[Total]),"")</f>
        <v>9</v>
      </c>
      <c r="M41" s="44" t="str">
        <f>IF(Table13589[[#This Row],[Name]]&gt;"",Table13589[[#This Row],[Name]],"")</f>
        <v/>
      </c>
      <c r="N41">
        <f>SUM(Table13589[[#This Row],[BEE1]:[Column3]])-Table13589[[#This Row],[Discard]]</f>
        <v>0</v>
      </c>
      <c r="O41" s="5">
        <f>RANK(Table13589[[#This Row],[Total2]],Table13589[Total2])</f>
        <v>9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IF(COUNT(Table13589[[#This Row],[BEE1]:[Column4]])&gt;1,MIN(Table13589[[#This Row],[BEE1]:[Column2]]),0)</f>
        <v>0</v>
      </c>
      <c r="K42" s="17">
        <f>SUM(Table13589[[#This Row],[BEE1]:[Column3]])-Table13589[[#This Row],[Discard]]*0.9999</f>
        <v>0</v>
      </c>
      <c r="L42" s="2">
        <f>IF(Table13589[[#This Row],[Total]]&lt;&gt;"",RANK(Table13589[[#This Row],[Total]],Table13589[Total]),"")</f>
        <v>9</v>
      </c>
      <c r="M42" s="44" t="str">
        <f>IF(Table13589[[#This Row],[Name]]&gt;"",Table13589[[#This Row],[Name]],"")</f>
        <v/>
      </c>
      <c r="N42">
        <f>SUM(Table13589[[#This Row],[BEE1]:[Column3]])-Table13589[[#This Row],[Discard]]</f>
        <v>0</v>
      </c>
      <c r="O42" s="5">
        <f>RANK(Table13589[[#This Row],[Total2]],Table13589[Total2])</f>
        <v>9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IF(COUNT(Table13589[[#This Row],[BEE1]:[Column4]])&gt;1,MIN(Table13589[[#This Row],[BEE1]:[Column2]]),0)</f>
        <v>0</v>
      </c>
      <c r="K43" s="17">
        <f>SUM(Table13589[[#This Row],[BEE1]:[Column3]])-Table13589[[#This Row],[Discard]]*0.9999</f>
        <v>0</v>
      </c>
      <c r="L43" s="2">
        <f>IF(Table13589[[#This Row],[Total]]&lt;&gt;"",RANK(Table13589[[#This Row],[Total]],Table13589[Total]),"")</f>
        <v>9</v>
      </c>
      <c r="M43" s="44" t="str">
        <f>IF(Table13589[[#This Row],[Name]]&gt;"",Table13589[[#This Row],[Name]],"")</f>
        <v/>
      </c>
      <c r="N43">
        <f>SUM(Table13589[[#This Row],[BEE1]:[Column3]])-Table13589[[#This Row],[Discard]]</f>
        <v>0</v>
      </c>
      <c r="O43" s="5">
        <f>RANK(Table13589[[#This Row],[Total2]],Table13589[Total2])</f>
        <v>9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IF(COUNT(Table13589[[#This Row],[BEE1]:[Column4]])&gt;1,MIN(Table13589[[#This Row],[BEE1]:[Column2]]),0)</f>
        <v>0</v>
      </c>
      <c r="K44" s="17">
        <f>SUM(Table13589[[#This Row],[BEE1]:[Column3]])-Table13589[[#This Row],[Discard]]*0.9999</f>
        <v>0</v>
      </c>
      <c r="L44" s="2">
        <f>IF(Table13589[[#This Row],[Total]]&lt;&gt;"",RANK(Table13589[[#This Row],[Total]],Table13589[Total]),"")</f>
        <v>9</v>
      </c>
      <c r="M44" s="44" t="str">
        <f>IF(Table13589[[#This Row],[Name]]&gt;"",Table13589[[#This Row],[Name]],"")</f>
        <v/>
      </c>
      <c r="N44">
        <f>SUM(Table13589[[#This Row],[BEE1]:[Column3]])-Table13589[[#This Row],[Discard]]</f>
        <v>0</v>
      </c>
      <c r="O44" s="5">
        <f>RANK(Table13589[[#This Row],[Total2]],Table13589[Total2])</f>
        <v>9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IF(COUNT(Table13589[[#This Row],[BEE1]:[Column4]])&gt;1,MIN(Table13589[[#This Row],[BEE1]:[Column2]]),0)</f>
        <v>0</v>
      </c>
      <c r="K45" s="17">
        <f>SUM(Table13589[[#This Row],[BEE1]:[Column3]])-Table13589[[#This Row],[Discard]]*0.9999</f>
        <v>0</v>
      </c>
      <c r="L45" s="2">
        <f>IF(Table13589[[#This Row],[Total]]&lt;&gt;"",RANK(Table13589[[#This Row],[Total]],Table13589[Total]),"")</f>
        <v>9</v>
      </c>
      <c r="M45" s="44" t="str">
        <f>IF(Table13589[[#This Row],[Name]]&gt;"",Table13589[[#This Row],[Name]],"")</f>
        <v/>
      </c>
      <c r="N45">
        <f>SUM(Table13589[[#This Row],[BEE1]:[Column3]])-Table13589[[#This Row],[Discard]]</f>
        <v>0</v>
      </c>
      <c r="O45" s="5">
        <f>RANK(Table13589[[#This Row],[Total2]],Table13589[Total2])</f>
        <v>9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IF(COUNT(Table13589[[#This Row],[BEE1]:[Column4]])&gt;1,MIN(Table13589[[#This Row],[BEE1]:[Column2]]),0)</f>
        <v>0</v>
      </c>
      <c r="K46" s="17">
        <f>SUM(Table13589[[#This Row],[BEE1]:[Column3]])-Table13589[[#This Row],[Discard]]*0.9999</f>
        <v>0</v>
      </c>
      <c r="L46" s="2">
        <f>IF(Table13589[[#This Row],[Total]]&lt;&gt;"",RANK(Table13589[[#This Row],[Total]],Table13589[Total]),"")</f>
        <v>9</v>
      </c>
      <c r="M46" s="44" t="str">
        <f>IF(Table13589[[#This Row],[Name]]&gt;"",Table13589[[#This Row],[Name]],"")</f>
        <v/>
      </c>
      <c r="N46">
        <f>SUM(Table13589[[#This Row],[BEE1]:[Column3]])-Table13589[[#This Row],[Discard]]</f>
        <v>0</v>
      </c>
      <c r="O46" s="5">
        <f>RANK(Table13589[[#This Row],[Total2]],Table13589[Total2])</f>
        <v>9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IF(COUNT(Table13589[[#This Row],[BEE1]:[Column4]])&gt;1,MIN(Table13589[[#This Row],[BEE1]:[Column2]]),0)</f>
        <v>0</v>
      </c>
      <c r="K47" s="17">
        <f>SUM(Table13589[[#This Row],[BEE1]:[Column3]])-Table13589[[#This Row],[Discard]]*0.9999</f>
        <v>0</v>
      </c>
      <c r="L47" s="2">
        <f>IF(Table13589[[#This Row],[Total]]&lt;&gt;"",RANK(Table13589[[#This Row],[Total]],Table13589[Total]),"")</f>
        <v>9</v>
      </c>
      <c r="M47" s="44" t="str">
        <f>IF(Table13589[[#This Row],[Name]]&gt;"",Table13589[[#This Row],[Name]],"")</f>
        <v/>
      </c>
      <c r="N47">
        <f>SUM(Table13589[[#This Row],[BEE1]:[Column3]])-Table13589[[#This Row],[Discard]]</f>
        <v>0</v>
      </c>
      <c r="O47" s="5">
        <f>RANK(Table13589[[#This Row],[Total2]],Table13589[Total2])</f>
        <v>9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IF(COUNT(Table13589[[#This Row],[BEE1]:[Column4]])&gt;1,MIN(Table13589[[#This Row],[BEE1]:[Column2]]),0)</f>
        <v>0</v>
      </c>
      <c r="K48" s="17">
        <f>SUM(Table13589[[#This Row],[BEE1]:[Column3]])-Table13589[[#This Row],[Discard]]*0.9999</f>
        <v>0</v>
      </c>
      <c r="L48" s="2">
        <f>IF(Table13589[[#This Row],[Total]]&lt;&gt;"",RANK(Table13589[[#This Row],[Total]],Table13589[Total]),"")</f>
        <v>9</v>
      </c>
      <c r="M48" s="44" t="str">
        <f>IF(Table13589[[#This Row],[Name]]&gt;"",Table13589[[#This Row],[Name]],"")</f>
        <v/>
      </c>
      <c r="N48">
        <f>SUM(Table13589[[#This Row],[BEE1]:[Column3]])-Table13589[[#This Row],[Discard]]</f>
        <v>0</v>
      </c>
      <c r="O48" s="5">
        <f>RANK(Table13589[[#This Row],[Total2]],Table13589[Total2])</f>
        <v>9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IF(COUNT(Table13589[[#This Row],[BEE1]:[Column4]])&gt;1,MIN(Table13589[[#This Row],[BEE1]:[Column2]]),0)</f>
        <v>0</v>
      </c>
      <c r="K49" s="17">
        <f>SUM(Table13589[[#This Row],[BEE1]:[Column3]])-Table13589[[#This Row],[Discard]]*0.9999</f>
        <v>0</v>
      </c>
      <c r="L49" s="2">
        <f>IF(Table13589[[#This Row],[Total]]&lt;&gt;"",RANK(Table13589[[#This Row],[Total]],Table13589[Total]),"")</f>
        <v>9</v>
      </c>
      <c r="M49" s="44" t="str">
        <f>IF(Table13589[[#This Row],[Name]]&gt;"",Table13589[[#This Row],[Name]],"")</f>
        <v/>
      </c>
      <c r="N49">
        <f>SUM(Table13589[[#This Row],[BEE1]:[Column3]])-Table13589[[#This Row],[Discard]]</f>
        <v>0</v>
      </c>
      <c r="O49" s="5">
        <f>RANK(Table13589[[#This Row],[Total2]],Table13589[Total2])</f>
        <v>9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IF(COUNT(Table13589[[#This Row],[BEE1]:[Column4]])&gt;1,MIN(Table13589[[#This Row],[BEE1]:[Column2]]),0)</f>
        <v>0</v>
      </c>
      <c r="K50" s="17">
        <f>SUM(Table13589[[#This Row],[BEE1]:[Column3]])-Table13589[[#This Row],[Discard]]*0.9999</f>
        <v>0</v>
      </c>
      <c r="L50" s="2">
        <f>IF(Table13589[[#This Row],[Total]]&lt;&gt;"",RANK(Table13589[[#This Row],[Total]],Table13589[Total]),"")</f>
        <v>9</v>
      </c>
      <c r="M50" s="44" t="str">
        <f>IF(Table13589[[#This Row],[Name]]&gt;"",Table13589[[#This Row],[Name]],"")</f>
        <v/>
      </c>
      <c r="N50">
        <f>SUM(Table13589[[#This Row],[BEE1]:[Column3]])-Table13589[[#This Row],[Discard]]</f>
        <v>0</v>
      </c>
      <c r="O50" s="5">
        <f>RANK(Table13589[[#This Row],[Total2]],Table13589[Total2])</f>
        <v>9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IF(COUNT(Table13589[[#This Row],[BEE1]:[Column4]])&gt;1,MIN(Table13589[[#This Row],[BEE1]:[Column2]]),0)</f>
        <v>0</v>
      </c>
      <c r="K51" s="17">
        <f>SUM(Table13589[[#This Row],[BEE1]:[Column3]])-Table13589[[#This Row],[Discard]]*0.9999</f>
        <v>0</v>
      </c>
      <c r="L51" s="2">
        <f>IF(Table13589[[#This Row],[Total]]&lt;&gt;"",RANK(Table13589[[#This Row],[Total]],Table13589[Total]),"")</f>
        <v>9</v>
      </c>
      <c r="M51" s="44" t="str">
        <f>IF(Table13589[[#This Row],[Name]]&gt;"",Table13589[[#This Row],[Name]],"")</f>
        <v/>
      </c>
      <c r="N51">
        <f>SUM(Table13589[[#This Row],[BEE1]:[Column3]])-Table13589[[#This Row],[Discard]]</f>
        <v>0</v>
      </c>
      <c r="O51" s="5">
        <f>RANK(Table13589[[#This Row],[Total2]],Table13589[Total2])</f>
        <v>9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IF(COUNT(Table13589[[#This Row],[BEE1]:[Column4]])&gt;1,MIN(Table13589[[#This Row],[BEE1]:[Column2]]),0)</f>
        <v>0</v>
      </c>
      <c r="K52" s="17">
        <f>SUM(Table13589[[#This Row],[BEE1]:[Column3]])-Table13589[[#This Row],[Discard]]*0.9999</f>
        <v>0</v>
      </c>
      <c r="L52" s="2">
        <f>IF(Table13589[[#This Row],[Total]]&lt;&gt;"",RANK(Table13589[[#This Row],[Total]],Table13589[Total]),"")</f>
        <v>9</v>
      </c>
      <c r="M52" s="44" t="str">
        <f>IF(Table13589[[#This Row],[Name]]&gt;"",Table13589[[#This Row],[Name]],"")</f>
        <v/>
      </c>
      <c r="N52">
        <f>SUM(Table13589[[#This Row],[BEE1]:[Column3]])-Table13589[[#This Row],[Discard]]</f>
        <v>0</v>
      </c>
      <c r="O52" s="5">
        <f>RANK(Table13589[[#This Row],[Total2]],Table13589[Total2])</f>
        <v>9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IF(COUNT(Table13589[[#This Row],[BEE1]:[Column4]])&gt;1,MIN(Table13589[[#This Row],[BEE1]:[Column2]]),0)</f>
        <v>0</v>
      </c>
      <c r="K53" s="17">
        <f>SUM(Table13589[[#This Row],[BEE1]:[Column3]])-Table13589[[#This Row],[Discard]]*0.9999</f>
        <v>0</v>
      </c>
      <c r="L53" s="2">
        <f>IF(Table13589[[#This Row],[Total]]&lt;&gt;"",RANK(Table13589[[#This Row],[Total]],Table13589[Total]),"")</f>
        <v>9</v>
      </c>
      <c r="M53" s="44" t="str">
        <f>IF(Table13589[[#This Row],[Name]]&gt;"",Table13589[[#This Row],[Name]],"")</f>
        <v/>
      </c>
      <c r="N53">
        <f>SUM(Table13589[[#This Row],[BEE1]:[Column3]])-Table13589[[#This Row],[Discard]]</f>
        <v>0</v>
      </c>
      <c r="O53" s="5">
        <f>RANK(Table13589[[#This Row],[Total2]],Table13589[Total2])</f>
        <v>9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IF(COUNT(Table13589[[#This Row],[BEE1]:[Column4]])&gt;1,MIN(Table13589[[#This Row],[BEE1]:[Column2]]),0)</f>
        <v>0</v>
      </c>
      <c r="K54" s="17">
        <f>SUM(Table13589[[#This Row],[BEE1]:[Column3]])-Table13589[[#This Row],[Discard]]*0.9999</f>
        <v>0</v>
      </c>
      <c r="L54" s="2">
        <f>IF(Table13589[[#This Row],[Total]]&lt;&gt;"",RANK(Table13589[[#This Row],[Total]],Table13589[Total]),"")</f>
        <v>9</v>
      </c>
      <c r="M54" s="44" t="str">
        <f>IF(Table13589[[#This Row],[Name]]&gt;"",Table13589[[#This Row],[Name]],"")</f>
        <v/>
      </c>
      <c r="N54">
        <f>SUM(Table13589[[#This Row],[BEE1]:[Column3]])-Table13589[[#This Row],[Discard]]</f>
        <v>0</v>
      </c>
      <c r="O54" s="5">
        <f>RANK(Table13589[[#This Row],[Total2]],Table13589[Total2])</f>
        <v>9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IF(COUNT(Table13589[[#This Row],[BEE1]:[Column4]])&gt;1,MIN(Table13589[[#This Row],[BEE1]:[Column2]]),0)</f>
        <v>0</v>
      </c>
      <c r="K55" s="17">
        <f>SUM(Table13589[[#This Row],[BEE1]:[Column3]])-Table13589[[#This Row],[Discard]]*0.9999</f>
        <v>0</v>
      </c>
      <c r="L55" s="2">
        <f>IF(Table13589[[#This Row],[Total]]&lt;&gt;"",RANK(Table13589[[#This Row],[Total]],Table13589[Total]),"")</f>
        <v>9</v>
      </c>
      <c r="M55" s="44" t="str">
        <f>IF(Table13589[[#This Row],[Name]]&gt;"",Table13589[[#This Row],[Name]],"")</f>
        <v/>
      </c>
      <c r="N55">
        <f>SUM(Table13589[[#This Row],[BEE1]:[Column3]])-Table13589[[#This Row],[Discard]]</f>
        <v>0</v>
      </c>
      <c r="O55" s="5">
        <f>RANK(Table13589[[#This Row],[Total2]],Table13589[Total2])</f>
        <v>9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IF(COUNT(Table13589[[#This Row],[BEE1]:[Column4]])&gt;1,MIN(Table13589[[#This Row],[BEE1]:[Column2]]),0)</f>
        <v>0</v>
      </c>
      <c r="K56" s="17">
        <f>SUM(Table13589[[#This Row],[BEE1]:[Column3]])-Table13589[[#This Row],[Discard]]*0.9999</f>
        <v>0</v>
      </c>
      <c r="L56" s="2">
        <f>IF(Table13589[[#This Row],[Total]]&lt;&gt;"",RANK(Table13589[[#This Row],[Total]],Table13589[Total]),"")</f>
        <v>9</v>
      </c>
      <c r="M56" s="44" t="str">
        <f>IF(Table13589[[#This Row],[Name]]&gt;"",Table13589[[#This Row],[Name]],"")</f>
        <v/>
      </c>
      <c r="N56">
        <f>SUM(Table13589[[#This Row],[BEE1]:[Column3]])-Table13589[[#This Row],[Discard]]</f>
        <v>0</v>
      </c>
      <c r="O56" s="5">
        <f>RANK(Table13589[[#This Row],[Total2]],Table13589[Total2])</f>
        <v>9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IF(COUNT(Table13589[[#This Row],[BEE1]:[Column4]])&gt;1,MIN(Table13589[[#This Row],[BEE1]:[Column2]]),0)</f>
        <v>0</v>
      </c>
      <c r="K57" s="17">
        <f>SUM(Table13589[[#This Row],[BEE1]:[Column3]])-Table13589[[#This Row],[Discard]]*0.9999</f>
        <v>0</v>
      </c>
      <c r="L57" s="2">
        <f>IF(Table13589[[#This Row],[Total]]&lt;&gt;"",RANK(Table13589[[#This Row],[Total]],Table13589[Total]),"")</f>
        <v>9</v>
      </c>
      <c r="M57" s="44" t="str">
        <f>IF(Table13589[[#This Row],[Name]]&gt;"",Table13589[[#This Row],[Name]],"")</f>
        <v/>
      </c>
      <c r="N57">
        <f>SUM(Table13589[[#This Row],[BEE1]:[Column3]])-Table13589[[#This Row],[Discard]]</f>
        <v>0</v>
      </c>
      <c r="O57" s="5">
        <f>RANK(Table13589[[#This Row],[Total2]],Table13589[Total2])</f>
        <v>9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IF(COUNT(Table13589[[#This Row],[BEE1]:[Column4]])&gt;1,MIN(Table13589[[#This Row],[BEE1]:[Column2]]),0)</f>
        <v>0</v>
      </c>
      <c r="K58" s="17">
        <f>SUM(Table13589[[#This Row],[BEE1]:[Column3]])-Table13589[[#This Row],[Discard]]*0.9999</f>
        <v>0</v>
      </c>
      <c r="L58" s="2">
        <f>IF(Table13589[[#This Row],[Total]]&lt;&gt;"",RANK(Table13589[[#This Row],[Total]],Table13589[Total]),"")</f>
        <v>9</v>
      </c>
      <c r="M58" s="44" t="str">
        <f>IF(Table13589[[#This Row],[Name]]&gt;"",Table13589[[#This Row],[Name]],"")</f>
        <v/>
      </c>
      <c r="N58">
        <f>SUM(Table13589[[#This Row],[BEE1]:[Column3]])-Table13589[[#This Row],[Discard]]</f>
        <v>0</v>
      </c>
      <c r="O58" s="5">
        <f>RANK(Table13589[[#This Row],[Total2]],Table13589[Total2])</f>
        <v>9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IF(COUNT(Table13589[[#This Row],[BEE1]:[Column4]])&gt;1,MIN(Table13589[[#This Row],[BEE1]:[Column2]]),0)</f>
        <v>0</v>
      </c>
      <c r="K59" s="17">
        <f>SUM(Table13589[[#This Row],[BEE1]:[Column3]])-Table13589[[#This Row],[Discard]]*0.9999</f>
        <v>0</v>
      </c>
      <c r="L59" s="2">
        <f>IF(Table13589[[#This Row],[Total]]&lt;&gt;"",RANK(Table13589[[#This Row],[Total]],Table13589[Total]),"")</f>
        <v>9</v>
      </c>
      <c r="M59" s="44" t="str">
        <f>IF(Table13589[[#This Row],[Name]]&gt;"",Table13589[[#This Row],[Name]],"")</f>
        <v/>
      </c>
      <c r="N59">
        <f>SUM(Table13589[[#This Row],[BEE1]:[Column3]])-Table13589[[#This Row],[Discard]]</f>
        <v>0</v>
      </c>
      <c r="O59" s="5">
        <f>RANK(Table13589[[#This Row],[Total2]],Table13589[Total2])</f>
        <v>9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IF(COUNT(Table13589[[#This Row],[BEE1]:[Column4]])&gt;1,MIN(Table13589[[#This Row],[BEE1]:[Column2]]),0)</f>
        <v>0</v>
      </c>
      <c r="K60" s="17">
        <f>SUM(Table13589[[#This Row],[BEE1]:[Column3]])-Table13589[[#This Row],[Discard]]*0.9999</f>
        <v>0</v>
      </c>
      <c r="L60" s="2">
        <f>IF(Table13589[[#This Row],[Total]]&lt;&gt;"",RANK(Table13589[[#This Row],[Total]],Table13589[Total]),"")</f>
        <v>9</v>
      </c>
      <c r="M60" s="44" t="str">
        <f>IF(Table13589[[#This Row],[Name]]&gt;"",Table13589[[#This Row],[Name]],"")</f>
        <v/>
      </c>
      <c r="N60">
        <f>SUM(Table13589[[#This Row],[BEE1]:[Column3]])-Table13589[[#This Row],[Discard]]</f>
        <v>0</v>
      </c>
      <c r="O60" s="5">
        <f>RANK(Table13589[[#This Row],[Total2]],Table13589[Total2])</f>
        <v>9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IF(COUNT(Table13589[[#This Row],[BEE1]:[Column4]])&gt;1,MIN(Table13589[[#This Row],[BEE1]:[Column2]]),0)</f>
        <v>0</v>
      </c>
      <c r="K61" s="17">
        <f>SUM(Table13589[[#This Row],[BEE1]:[Column3]])-Table13589[[#This Row],[Discard]]*0.9999</f>
        <v>0</v>
      </c>
      <c r="L61" s="2">
        <f>IF(Table13589[[#This Row],[Total]]&lt;&gt;"",RANK(Table13589[[#This Row],[Total]],Table13589[Total]),"")</f>
        <v>9</v>
      </c>
      <c r="M61" s="44" t="str">
        <f>IF(Table13589[[#This Row],[Name]]&gt;"",Table13589[[#This Row],[Name]],"")</f>
        <v/>
      </c>
      <c r="N61">
        <f>SUM(Table13589[[#This Row],[BEE1]:[Column3]])-Table13589[[#This Row],[Discard]]</f>
        <v>0</v>
      </c>
      <c r="O61" s="5">
        <f>RANK(Table13589[[#This Row],[Total2]],Table13589[Total2])</f>
        <v>9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IF(COUNT(Table13589[[#This Row],[BEE1]:[Column4]])&gt;1,MIN(Table13589[[#This Row],[BEE1]:[Column2]]),0)</f>
        <v>0</v>
      </c>
      <c r="K62" s="17">
        <f>SUM(Table13589[[#This Row],[BEE1]:[Column3]])-Table13589[[#This Row],[Discard]]*0.9999</f>
        <v>0</v>
      </c>
      <c r="L62" s="2">
        <f>IF(Table13589[[#This Row],[Total]]&lt;&gt;"",RANK(Table13589[[#This Row],[Total]],Table13589[Total]),"")</f>
        <v>9</v>
      </c>
      <c r="M62" s="44" t="str">
        <f>IF(Table13589[[#This Row],[Name]]&gt;"",Table13589[[#This Row],[Name]],"")</f>
        <v/>
      </c>
      <c r="N62">
        <f>SUM(Table13589[[#This Row],[BEE1]:[Column3]])-Table13589[[#This Row],[Discard]]</f>
        <v>0</v>
      </c>
      <c r="O62" s="5">
        <f>RANK(Table13589[[#This Row],[Total2]],Table13589[Total2])</f>
        <v>9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IF(COUNT(Table13589[[#This Row],[BEE1]:[Column4]])&gt;1,MIN(Table13589[[#This Row],[BEE1]:[Column2]]),0)</f>
        <v>0</v>
      </c>
      <c r="K63" s="17">
        <f>SUM(Table13589[[#This Row],[BEE1]:[Column3]])-Table13589[[#This Row],[Discard]]*0.9999</f>
        <v>0</v>
      </c>
      <c r="L63" s="2">
        <f>IF(Table13589[[#This Row],[Total]]&lt;&gt;"",RANK(Table13589[[#This Row],[Total]],Table13589[Total]),"")</f>
        <v>9</v>
      </c>
      <c r="M63" s="44" t="str">
        <f>IF(Table13589[[#This Row],[Name]]&gt;"",Table13589[[#This Row],[Name]],"")</f>
        <v/>
      </c>
      <c r="N63">
        <f>SUM(Table13589[[#This Row],[BEE1]:[Column3]])-Table13589[[#This Row],[Discard]]</f>
        <v>0</v>
      </c>
      <c r="O63" s="5">
        <f>RANK(Table13589[[#This Row],[Total2]],Table13589[Total2])</f>
        <v>9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IF(COUNT(Table13589[[#This Row],[BEE1]:[Column4]])&gt;1,MIN(Table13589[[#This Row],[BEE1]:[Column2]]),0)</f>
        <v>0</v>
      </c>
      <c r="K64" s="17">
        <f>SUM(Table13589[[#This Row],[BEE1]:[Column3]])-Table13589[[#This Row],[Discard]]*0.9999</f>
        <v>0</v>
      </c>
      <c r="L64" s="2">
        <f>IF(Table13589[[#This Row],[Total]]&lt;&gt;"",RANK(Table13589[[#This Row],[Total]],Table13589[Total]),"")</f>
        <v>9</v>
      </c>
      <c r="M64" s="44" t="str">
        <f>IF(Table13589[[#This Row],[Name]]&gt;"",Table13589[[#This Row],[Name]],"")</f>
        <v/>
      </c>
      <c r="N64">
        <f>SUM(Table13589[[#This Row],[BEE1]:[Column3]])-Table13589[[#This Row],[Discard]]</f>
        <v>0</v>
      </c>
      <c r="O64" s="5">
        <f>RANK(Table13589[[#This Row],[Total2]],Table13589[Total2])</f>
        <v>9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IF(COUNT(Table13589[[#This Row],[BEE1]:[Column4]])&gt;1,MIN(Table13589[[#This Row],[BEE1]:[Column2]]),0)</f>
        <v>0</v>
      </c>
      <c r="K65" s="17">
        <f>SUM(Table13589[[#This Row],[BEE1]:[Column3]])-Table13589[[#This Row],[Discard]]*0.9999</f>
        <v>0</v>
      </c>
      <c r="L65" s="2">
        <f>IF(Table13589[[#This Row],[Total]]&lt;&gt;"",RANK(Table13589[[#This Row],[Total]],Table13589[Total]),"")</f>
        <v>9</v>
      </c>
      <c r="M65" s="44" t="str">
        <f>IF(Table13589[[#This Row],[Name]]&gt;"",Table13589[[#This Row],[Name]],"")</f>
        <v/>
      </c>
      <c r="N65">
        <f>SUM(Table13589[[#This Row],[BEE1]:[Column3]])-Table13589[[#This Row],[Discard]]</f>
        <v>0</v>
      </c>
      <c r="O65" s="5">
        <f>RANK(Table13589[[#This Row],[Total2]],Table13589[Total2])</f>
        <v>9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IF(COUNT(Table13589[[#This Row],[BEE1]:[Column4]])&gt;1,MIN(Table13589[[#This Row],[BEE1]:[Column2]]),0)</f>
        <v>0</v>
      </c>
      <c r="K66" s="17">
        <f>SUM(Table13589[[#This Row],[BEE1]:[Column3]])-Table13589[[#This Row],[Discard]]*0.9999</f>
        <v>0</v>
      </c>
      <c r="L66" s="2">
        <f>IF(Table13589[[#This Row],[Total]]&lt;&gt;"",RANK(Table13589[[#This Row],[Total]],Table13589[Total]),"")</f>
        <v>9</v>
      </c>
      <c r="M66" s="44" t="str">
        <f>IF(Table13589[[#This Row],[Name]]&gt;"",Table13589[[#This Row],[Name]],"")</f>
        <v/>
      </c>
      <c r="N66">
        <f>SUM(Table13589[[#This Row],[BEE1]:[Column3]])-Table13589[[#This Row],[Discard]]</f>
        <v>0</v>
      </c>
      <c r="O66" s="5">
        <f>RANK(Table13589[[#This Row],[Total2]],Table13589[Total2])</f>
        <v>9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IF(COUNT(Table13589[[#This Row],[BEE1]:[Column4]])&gt;1,MIN(Table13589[[#This Row],[BEE1]:[Column2]]),0)</f>
        <v>0</v>
      </c>
      <c r="K67" s="17">
        <f>SUM(Table13589[[#This Row],[BEE1]:[Column3]])-Table13589[[#This Row],[Discard]]*0.9999</f>
        <v>0</v>
      </c>
      <c r="L67" s="2">
        <f>IF(Table13589[[#This Row],[Total]]&lt;&gt;"",RANK(Table13589[[#This Row],[Total]],Table13589[Total]),"")</f>
        <v>9</v>
      </c>
      <c r="M67" s="44" t="str">
        <f>IF(Table13589[[#This Row],[Name]]&gt;"",Table13589[[#This Row],[Name]],"")</f>
        <v/>
      </c>
      <c r="N67">
        <f>SUM(Table13589[[#This Row],[BEE1]:[Column3]])-Table13589[[#This Row],[Discard]]</f>
        <v>0</v>
      </c>
      <c r="O67" s="5">
        <f>RANK(Table13589[[#This Row],[Total2]],Table13589[Total2])</f>
        <v>9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IF(COUNT(Table13589[[#This Row],[BEE1]:[Column4]])&gt;1,MIN(Table13589[[#This Row],[BEE1]:[Column2]]),0)</f>
        <v>0</v>
      </c>
      <c r="K68" s="17">
        <f>SUM(Table13589[[#This Row],[BEE1]:[Column3]])-Table13589[[#This Row],[Discard]]*0.9999</f>
        <v>0</v>
      </c>
      <c r="L68" s="2">
        <f>IF(Table13589[[#This Row],[Total]]&lt;&gt;"",RANK(Table13589[[#This Row],[Total]],Table13589[Total]),"")</f>
        <v>9</v>
      </c>
      <c r="M68" s="44" t="str">
        <f>IF(Table13589[[#This Row],[Name]]&gt;"",Table13589[[#This Row],[Name]],"")</f>
        <v/>
      </c>
      <c r="N68">
        <f>SUM(Table13589[[#This Row],[BEE1]:[Column3]])-Table13589[[#This Row],[Discard]]</f>
        <v>0</v>
      </c>
      <c r="O68" s="5">
        <f>RANK(Table13589[[#This Row],[Total2]],Table13589[Total2])</f>
        <v>9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IF(COUNT(Table13589[[#This Row],[BEE1]:[Column4]])&gt;1,MIN(Table13589[[#This Row],[BEE1]:[Column2]]),0)</f>
        <v>0</v>
      </c>
      <c r="K69" s="17">
        <f>SUM(Table13589[[#This Row],[BEE1]:[Column3]])-Table13589[[#This Row],[Discard]]*0.9999</f>
        <v>0</v>
      </c>
      <c r="L69" s="2">
        <f>IF(Table13589[[#This Row],[Total]]&lt;&gt;"",RANK(Table13589[[#This Row],[Total]],Table13589[Total]),"")</f>
        <v>9</v>
      </c>
      <c r="M69" s="44" t="str">
        <f>IF(Table13589[[#This Row],[Name]]&gt;"",Table13589[[#This Row],[Name]],"")</f>
        <v/>
      </c>
      <c r="N69">
        <f>SUM(Table13589[[#This Row],[BEE1]:[Column3]])-Table13589[[#This Row],[Discard]]</f>
        <v>0</v>
      </c>
      <c r="O69" s="5">
        <f>RANK(Table13589[[#This Row],[Total2]],Table13589[Total2])</f>
        <v>9</v>
      </c>
    </row>
    <row r="70" spans="1:15">
      <c r="J70" s="3">
        <f>IF(COUNT(Table13589[[#This Row],[BEE1]:[Column4]])&gt;1,MIN(Table13589[[#This Row],[BEE1]:[Column2]]),0)</f>
        <v>0</v>
      </c>
      <c r="K70" s="17">
        <f>SUM(Table13589[[#This Row],[BEE1]:[Column3]])-Table13589[[#This Row],[Discard]]*0.9999</f>
        <v>0</v>
      </c>
      <c r="L70" s="2">
        <f>IF(Table13589[[#This Row],[Total]]&lt;&gt;"",RANK(Table13589[[#This Row],[Total]],Table13589[Total]),"")</f>
        <v>9</v>
      </c>
      <c r="M70" s="44" t="str">
        <f>IF(Table13589[[#This Row],[Name]]&gt;"",Table13589[[#This Row],[Name]],"")</f>
        <v/>
      </c>
      <c r="N70">
        <f>SUM(Table13589[[#This Row],[BEE1]:[Column3]])-Table13589[[#This Row],[Discard]]</f>
        <v>0</v>
      </c>
      <c r="O70" s="5">
        <f>RANK(Table13589[[#This Row],[Total2]],Table13589[Total2])</f>
        <v>9</v>
      </c>
    </row>
    <row r="71" spans="1:15">
      <c r="J71" s="3">
        <f>IF(COUNT(Table13589[[#This Row],[BEE1]:[Column4]])&gt;1,MIN(Table13589[[#This Row],[BEE1]:[Column2]]),0)</f>
        <v>0</v>
      </c>
      <c r="K71" s="17">
        <f>SUM(Table13589[[#This Row],[BEE1]:[Column3]])-Table13589[[#This Row],[Discard]]*0.9999</f>
        <v>0</v>
      </c>
      <c r="L71" s="2">
        <f>IF(Table13589[[#This Row],[Total]]&lt;&gt;"",RANK(Table13589[[#This Row],[Total]],Table13589[Total]),"")</f>
        <v>9</v>
      </c>
      <c r="M71" s="44" t="str">
        <f>IF(Table13589[[#This Row],[Name]]&gt;"",Table13589[[#This Row],[Name]],"")</f>
        <v/>
      </c>
      <c r="N71">
        <f>SUM(Table13589[[#This Row],[BEE1]:[Column3]])-Table13589[[#This Row],[Discard]]</f>
        <v>0</v>
      </c>
      <c r="O71" s="5">
        <f>RANK(Table13589[[#This Row],[Total2]],Table13589[Total2])</f>
        <v>9</v>
      </c>
    </row>
    <row r="72" spans="1:15">
      <c r="J72" s="3">
        <f>IF(COUNT(Table13589[[#This Row],[BEE1]:[Column4]])&gt;1,MIN(Table13589[[#This Row],[BEE1]:[Column2]]),0)</f>
        <v>0</v>
      </c>
      <c r="K72" s="17">
        <f>SUM(Table13589[[#This Row],[BEE1]:[Column3]])-Table13589[[#This Row],[Discard]]*0.9999</f>
        <v>0</v>
      </c>
      <c r="L72" s="2">
        <f>IF(Table13589[[#This Row],[Total]]&lt;&gt;"",RANK(Table13589[[#This Row],[Total]],Table13589[Total]),"")</f>
        <v>9</v>
      </c>
      <c r="M72" s="44" t="str">
        <f>IF(Table13589[[#This Row],[Name]]&gt;"",Table13589[[#This Row],[Name]],"")</f>
        <v/>
      </c>
      <c r="N72">
        <f>SUM(Table13589[[#This Row],[BEE1]:[Column3]])-Table13589[[#This Row],[Discard]]</f>
        <v>0</v>
      </c>
      <c r="O72" s="5">
        <f>RANK(Table13589[[#This Row],[Total2]],Table13589[Total2])</f>
        <v>9</v>
      </c>
    </row>
    <row r="73" spans="1:15">
      <c r="J73" s="3">
        <f>IF(COUNT(Table13589[[#This Row],[BEE1]:[Column4]])&gt;1,MIN(Table13589[[#This Row],[BEE1]:[Column2]]),0)</f>
        <v>0</v>
      </c>
      <c r="K73" s="17">
        <f>SUM(Table13589[[#This Row],[BEE1]:[Column3]])-Table13589[[#This Row],[Discard]]*0.9999</f>
        <v>0</v>
      </c>
      <c r="L73" s="2">
        <f>IF(Table13589[[#This Row],[Total]]&lt;&gt;"",RANK(Table13589[[#This Row],[Total]],Table13589[Total]),"")</f>
        <v>9</v>
      </c>
      <c r="M73" s="44" t="str">
        <f>IF(Table13589[[#This Row],[Name]]&gt;"",Table13589[[#This Row],[Name]],"")</f>
        <v/>
      </c>
      <c r="N73">
        <f>SUM(Table13589[[#This Row],[BEE1]:[Column3]])-Table13589[[#This Row],[Discard]]</f>
        <v>0</v>
      </c>
      <c r="O73" s="5">
        <f>RANK(Table13589[[#This Row],[Total2]],Table13589[Total2])</f>
        <v>9</v>
      </c>
    </row>
    <row r="74" spans="1:15">
      <c r="J74" s="3">
        <f>IF(COUNT(Table13589[[#This Row],[BEE1]:[Column4]])&gt;1,MIN(Table13589[[#This Row],[BEE1]:[Column2]]),0)</f>
        <v>0</v>
      </c>
      <c r="K74" s="17">
        <f>SUM(Table13589[[#This Row],[BEE1]:[Column3]])-Table13589[[#This Row],[Discard]]*0.9999</f>
        <v>0</v>
      </c>
      <c r="L74" s="2">
        <f>IF(Table13589[[#This Row],[Total]]&lt;&gt;"",RANK(Table13589[[#This Row],[Total]],Table13589[Total]),"")</f>
        <v>9</v>
      </c>
      <c r="M74" s="44" t="str">
        <f>IF(Table13589[[#This Row],[Name]]&gt;"",Table13589[[#This Row],[Name]],"")</f>
        <v/>
      </c>
      <c r="N74">
        <f>SUM(Table13589[[#This Row],[BEE1]:[Column3]])-Table13589[[#This Row],[Discard]]</f>
        <v>0</v>
      </c>
      <c r="O74" s="5">
        <f>RANK(Table13589[[#This Row],[Total2]],Table13589[Total2])</f>
        <v>9</v>
      </c>
    </row>
    <row r="75" spans="1:15">
      <c r="J75" s="3">
        <f>IF(COUNT(Table13589[[#This Row],[BEE1]:[Column4]])&gt;1,MIN(Table13589[[#This Row],[BEE1]:[Column2]]),0)</f>
        <v>0</v>
      </c>
      <c r="K75" s="17">
        <f>SUM(Table13589[[#This Row],[BEE1]:[Column3]])-Table13589[[#This Row],[Discard]]*0.9999</f>
        <v>0</v>
      </c>
      <c r="L75" s="2">
        <f>IF(Table13589[[#This Row],[Total]]&lt;&gt;"",RANK(Table13589[[#This Row],[Total]],Table13589[Total]),"")</f>
        <v>9</v>
      </c>
      <c r="M75" s="44" t="str">
        <f>IF(Table13589[[#This Row],[Name]]&gt;"",Table13589[[#This Row],[Name]],"")</f>
        <v/>
      </c>
      <c r="N75">
        <f>SUM(Table13589[[#This Row],[BEE1]:[Column3]])-Table13589[[#This Row],[Discard]]</f>
        <v>0</v>
      </c>
      <c r="O75" s="5">
        <f>RANK(Table13589[[#This Row],[Total2]],Table13589[Total2])</f>
        <v>9</v>
      </c>
    </row>
    <row r="76" spans="1:15">
      <c r="J76" s="3">
        <f>IF(COUNT(Table13589[[#This Row],[BEE1]:[Column4]])&gt;1,MIN(Table13589[[#This Row],[BEE1]:[Column2]]),0)</f>
        <v>0</v>
      </c>
      <c r="K76" s="17">
        <f>SUM(Table13589[[#This Row],[BEE1]:[Column3]])-Table13589[[#This Row],[Discard]]*0.9999</f>
        <v>0</v>
      </c>
      <c r="L76" s="2">
        <f>IF(Table13589[[#This Row],[Total]]&lt;&gt;"",RANK(Table13589[[#This Row],[Total]],Table13589[Total]),"")</f>
        <v>9</v>
      </c>
      <c r="M76" s="44" t="str">
        <f>IF(Table13589[[#This Row],[Name]]&gt;"",Table13589[[#This Row],[Name]],"")</f>
        <v/>
      </c>
      <c r="N76">
        <f>SUM(Table13589[[#This Row],[BEE1]:[Column3]])-Table13589[[#This Row],[Discard]]</f>
        <v>0</v>
      </c>
      <c r="O76" s="5">
        <f>RANK(Table13589[[#This Row],[Total2]],Table13589[Total2])</f>
        <v>9</v>
      </c>
    </row>
    <row r="77" spans="1:15">
      <c r="J77" s="3">
        <f>IF(COUNT(Table13589[[#This Row],[BEE1]:[Column4]])&gt;1,MIN(Table13589[[#This Row],[BEE1]:[Column2]]),0)</f>
        <v>0</v>
      </c>
      <c r="K77" s="17">
        <f>SUM(Table13589[[#This Row],[BEE1]:[Column3]])-Table13589[[#This Row],[Discard]]*0.9999</f>
        <v>0</v>
      </c>
      <c r="L77" s="2">
        <f>IF(Table13589[[#This Row],[Total]]&lt;&gt;"",RANK(Table13589[[#This Row],[Total]],Table13589[Total]),"")</f>
        <v>9</v>
      </c>
      <c r="M77" s="44" t="str">
        <f>IF(Table13589[[#This Row],[Name]]&gt;"",Table13589[[#This Row],[Name]],"")</f>
        <v/>
      </c>
      <c r="N77">
        <f>SUM(Table13589[[#This Row],[BEE1]:[Column3]])-Table13589[[#This Row],[Discard]]</f>
        <v>0</v>
      </c>
      <c r="O77" s="5">
        <f>RANK(Table13589[[#This Row],[Total2]],Table13589[Total2])</f>
        <v>9</v>
      </c>
    </row>
    <row r="78" spans="1:15">
      <c r="J78" s="3">
        <f>IF(COUNT(Table13589[[#This Row],[BEE1]:[Column4]])&gt;1,MIN(Table13589[[#This Row],[BEE1]:[Column2]]),0)</f>
        <v>0</v>
      </c>
      <c r="K78" s="17">
        <f>SUM(Table13589[[#This Row],[BEE1]:[Column3]])-Table13589[[#This Row],[Discard]]*0.9999</f>
        <v>0</v>
      </c>
      <c r="L78" s="2">
        <f>IF(Table13589[[#This Row],[Total]]&lt;&gt;"",RANK(Table13589[[#This Row],[Total]],Table13589[Total]),"")</f>
        <v>9</v>
      </c>
      <c r="M78" s="44" t="str">
        <f>IF(Table13589[[#This Row],[Name]]&gt;"",Table13589[[#This Row],[Name]],"")</f>
        <v/>
      </c>
      <c r="N78">
        <f>SUM(Table13589[[#This Row],[BEE1]:[Column3]])-Table13589[[#This Row],[Discard]]</f>
        <v>0</v>
      </c>
      <c r="O78" s="5">
        <f>RANK(Table13589[[#This Row],[Total2]],Table13589[Total2])</f>
        <v>9</v>
      </c>
    </row>
    <row r="79" spans="1:15">
      <c r="J79" s="3">
        <f>IF(COUNT(Table13589[[#This Row],[BEE1]:[Column4]])&gt;1,MIN(Table13589[[#This Row],[BEE1]:[Column2]]),0)</f>
        <v>0</v>
      </c>
      <c r="K79" s="17">
        <f>SUM(Table13589[[#This Row],[BEE1]:[Column3]])-Table13589[[#This Row],[Discard]]*0.9999</f>
        <v>0</v>
      </c>
      <c r="L79" s="2">
        <f>IF(Table13589[[#This Row],[Total]]&lt;&gt;"",RANK(Table13589[[#This Row],[Total]],Table13589[Total]),"")</f>
        <v>9</v>
      </c>
      <c r="M79" s="44" t="str">
        <f>IF(Table13589[[#This Row],[Name]]&gt;"",Table13589[[#This Row],[Name]],"")</f>
        <v/>
      </c>
      <c r="N79">
        <f>SUM(Table13589[[#This Row],[BEE1]:[Column3]])-Table13589[[#This Row],[Discard]]</f>
        <v>0</v>
      </c>
      <c r="O79" s="5">
        <f>RANK(Table13589[[#This Row],[Total2]],Table13589[Total2])</f>
        <v>9</v>
      </c>
    </row>
    <row r="80" spans="1:15">
      <c r="J80" s="3">
        <f>IF(COUNT(Table13589[[#This Row],[BEE1]:[Column4]])&gt;1,MIN(Table13589[[#This Row],[BEE1]:[Column2]]),0)</f>
        <v>0</v>
      </c>
      <c r="K80" s="17">
        <f>SUM(Table13589[[#This Row],[BEE1]:[Column3]])-Table13589[[#This Row],[Discard]]*0.9999</f>
        <v>0</v>
      </c>
      <c r="L80" s="2">
        <f>IF(Table13589[[#This Row],[Total]]&lt;&gt;"",RANK(Table13589[[#This Row],[Total]],Table13589[Total]),"")</f>
        <v>9</v>
      </c>
      <c r="M80" s="44" t="str">
        <f>IF(Table13589[[#This Row],[Name]]&gt;"",Table13589[[#This Row],[Name]],"")</f>
        <v/>
      </c>
      <c r="N80">
        <f>SUM(Table13589[[#This Row],[BEE1]:[Column3]])-Table13589[[#This Row],[Discard]]</f>
        <v>0</v>
      </c>
      <c r="O80" s="5">
        <f>RANK(Table13589[[#This Row],[Total2]],Table13589[Total2])</f>
        <v>9</v>
      </c>
    </row>
    <row r="81" spans="10:15">
      <c r="J81" s="3">
        <f>IF(COUNT(Table13589[[#This Row],[BEE1]:[Column4]])&gt;1,MIN(Table13589[[#This Row],[BEE1]:[Column2]]),0)</f>
        <v>0</v>
      </c>
      <c r="K81" s="17">
        <f>SUM(Table13589[[#This Row],[BEE1]:[Column3]])-Table13589[[#This Row],[Discard]]*0.9999</f>
        <v>0</v>
      </c>
      <c r="L81" s="2">
        <f>IF(Table13589[[#This Row],[Total]]&lt;&gt;"",RANK(Table13589[[#This Row],[Total]],Table13589[Total]),"")</f>
        <v>9</v>
      </c>
      <c r="M81" s="44" t="str">
        <f>IF(Table13589[[#This Row],[Name]]&gt;"",Table13589[[#This Row],[Name]],"")</f>
        <v/>
      </c>
      <c r="N81">
        <f>SUM(Table13589[[#This Row],[BEE1]:[Column3]])-Table13589[[#This Row],[Discard]]</f>
        <v>0</v>
      </c>
      <c r="O81" s="5">
        <f>RANK(Table13589[[#This Row],[Total2]],Table13589[Total2])</f>
        <v>9</v>
      </c>
    </row>
    <row r="82" spans="10:15">
      <c r="J82" s="3">
        <f>IF(COUNT(Table13589[[#This Row],[BEE1]:[Column4]])&gt;1,MIN(Table13589[[#This Row],[BEE1]:[Column2]]),0)</f>
        <v>0</v>
      </c>
      <c r="K82" s="17">
        <f>SUM(Table13589[[#This Row],[BEE1]:[Column3]])-Table13589[[#This Row],[Discard]]*0.9999</f>
        <v>0</v>
      </c>
      <c r="L82" s="2">
        <f>IF(Table13589[[#This Row],[Total]]&lt;&gt;"",RANK(Table13589[[#This Row],[Total]],Table13589[Total]),"")</f>
        <v>9</v>
      </c>
      <c r="M82" s="44" t="str">
        <f>IF(Table13589[[#This Row],[Name]]&gt;"",Table13589[[#This Row],[Name]],"")</f>
        <v/>
      </c>
      <c r="N82">
        <f>SUM(Table13589[[#This Row],[BEE1]:[Column3]])-Table13589[[#This Row],[Discard]]</f>
        <v>0</v>
      </c>
      <c r="O82" s="5">
        <f>RANK(Table13589[[#This Row],[Total2]],Table13589[Total2])</f>
        <v>9</v>
      </c>
    </row>
    <row r="83" spans="10:15">
      <c r="J83" s="3">
        <f>IF(COUNT(Table13589[[#This Row],[BEE1]:[Column4]])&gt;1,MIN(Table13589[[#This Row],[BEE1]:[Column2]]),0)</f>
        <v>0</v>
      </c>
      <c r="K83" s="17">
        <f>SUM(Table13589[[#This Row],[BEE1]:[Column3]])-Table13589[[#This Row],[Discard]]*0.9999</f>
        <v>0</v>
      </c>
      <c r="L83" s="2">
        <f>IF(Table13589[[#This Row],[Total]]&lt;&gt;"",RANK(Table13589[[#This Row],[Total]],Table13589[Total]),"")</f>
        <v>9</v>
      </c>
      <c r="M83" s="44" t="str">
        <f>IF(Table13589[[#This Row],[Name]]&gt;"",Table13589[[#This Row],[Name]],"")</f>
        <v/>
      </c>
      <c r="N83">
        <f>SUM(Table13589[[#This Row],[BEE1]:[Column3]])-Table13589[[#This Row],[Discard]]</f>
        <v>0</v>
      </c>
      <c r="O83" s="5">
        <f>RANK(Table13589[[#This Row],[Total2]],Table13589[Total2])</f>
        <v>9</v>
      </c>
    </row>
    <row r="84" spans="10:15">
      <c r="J84" s="3">
        <f>IF(COUNT(Table13589[[#This Row],[BEE1]:[Column4]])&gt;1,MIN(Table13589[[#This Row],[BEE1]:[Column2]]),0)</f>
        <v>0</v>
      </c>
      <c r="K84" s="17">
        <f>SUM(Table13589[[#This Row],[BEE1]:[Column3]])-Table13589[[#This Row],[Discard]]*0.9999</f>
        <v>0</v>
      </c>
      <c r="L84" s="2">
        <f>IF(Table13589[[#This Row],[Total]]&lt;&gt;"",RANK(Table13589[[#This Row],[Total]],Table13589[Total]),"")</f>
        <v>9</v>
      </c>
      <c r="M84" s="44" t="str">
        <f>IF(Table13589[[#This Row],[Name]]&gt;"",Table13589[[#This Row],[Name]],"")</f>
        <v/>
      </c>
      <c r="N84">
        <f>SUM(Table13589[[#This Row],[BEE1]:[Column3]])-Table13589[[#This Row],[Discard]]</f>
        <v>0</v>
      </c>
      <c r="O84" s="5">
        <f>RANK(Table13589[[#This Row],[Total2]],Table13589[Total2])</f>
        <v>9</v>
      </c>
    </row>
    <row r="85" spans="10:15">
      <c r="J85" s="3">
        <f>IF(COUNT(Table13589[[#This Row],[BEE1]:[Column4]])&gt;1,MIN(Table13589[[#This Row],[BEE1]:[Column2]]),0)</f>
        <v>0</v>
      </c>
      <c r="K85" s="17">
        <f>SUM(Table13589[[#This Row],[BEE1]:[Column3]])-Table13589[[#This Row],[Discard]]*0.9999</f>
        <v>0</v>
      </c>
      <c r="L85" s="2">
        <f>IF(Table13589[[#This Row],[Total]]&lt;&gt;"",RANK(Table13589[[#This Row],[Total]],Table13589[Total]),"")</f>
        <v>9</v>
      </c>
      <c r="M85" s="44" t="str">
        <f>IF(Table13589[[#This Row],[Name]]&gt;"",Table13589[[#This Row],[Name]],"")</f>
        <v/>
      </c>
      <c r="N85">
        <f>SUM(Table13589[[#This Row],[BEE1]:[Column3]])-Table13589[[#This Row],[Discard]]</f>
        <v>0</v>
      </c>
      <c r="O85" s="5">
        <f>RANK(Table13589[[#This Row],[Total2]],Table13589[Total2])</f>
        <v>9</v>
      </c>
    </row>
    <row r="86" spans="10:15">
      <c r="J86" s="3">
        <f>IF(COUNT(Table13589[[#This Row],[BEE1]:[Column4]])&gt;1,MIN(Table13589[[#This Row],[BEE1]:[Column2]]),0)</f>
        <v>0</v>
      </c>
      <c r="K86" s="17">
        <f>SUM(Table13589[[#This Row],[BEE1]:[Column3]])-Table13589[[#This Row],[Discard]]*0.9999</f>
        <v>0</v>
      </c>
      <c r="L86" s="2">
        <f>IF(Table13589[[#This Row],[Total]]&lt;&gt;"",RANK(Table13589[[#This Row],[Total]],Table13589[Total]),"")</f>
        <v>9</v>
      </c>
      <c r="M86" s="44" t="str">
        <f>IF(Table13589[[#This Row],[Name]]&gt;"",Table13589[[#This Row],[Name]],"")</f>
        <v/>
      </c>
      <c r="N86">
        <f>SUM(Table13589[[#This Row],[BEE1]:[Column3]])-Table13589[[#This Row],[Discard]]</f>
        <v>0</v>
      </c>
      <c r="O86" s="5">
        <f>RANK(Table13589[[#This Row],[Total2]],Table13589[Total2])</f>
        <v>9</v>
      </c>
    </row>
    <row r="87" spans="10:15">
      <c r="J87" s="3">
        <f>IF(COUNT(Table13589[[#This Row],[BEE1]:[Column4]])&gt;1,MIN(Table13589[[#This Row],[BEE1]:[Column2]]),0)</f>
        <v>0</v>
      </c>
      <c r="K87" s="17">
        <f>SUM(Table13589[[#This Row],[BEE1]:[Column3]])-Table13589[[#This Row],[Discard]]*0.9999</f>
        <v>0</v>
      </c>
      <c r="L87" s="2">
        <f>IF(Table13589[[#This Row],[Total]]&lt;&gt;"",RANK(Table13589[[#This Row],[Total]],Table13589[Total]),"")</f>
        <v>9</v>
      </c>
      <c r="M87" s="44" t="str">
        <f>IF(Table13589[[#This Row],[Name]]&gt;"",Table13589[[#This Row],[Name]],"")</f>
        <v/>
      </c>
      <c r="N87">
        <f>SUM(Table13589[[#This Row],[BEE1]:[Column3]])-Table13589[[#This Row],[Discard]]</f>
        <v>0</v>
      </c>
      <c r="O87" s="5">
        <f>RANK(Table13589[[#This Row],[Total2]],Table13589[Total2])</f>
        <v>9</v>
      </c>
    </row>
    <row r="88" spans="10:15">
      <c r="J88" s="3">
        <f>IF(COUNT(Table13589[[#This Row],[BEE1]:[Column4]])&gt;1,MIN(Table13589[[#This Row],[BEE1]:[Column2]]),0)</f>
        <v>0</v>
      </c>
      <c r="K88" s="17">
        <f>SUM(Table13589[[#This Row],[BEE1]:[Column3]])-Table13589[[#This Row],[Discard]]*0.9999</f>
        <v>0</v>
      </c>
      <c r="L88" s="2">
        <f>IF(Table13589[[#This Row],[Total]]&lt;&gt;"",RANK(Table13589[[#This Row],[Total]],Table13589[Total]),"")</f>
        <v>9</v>
      </c>
      <c r="M88" s="44" t="str">
        <f>IF(Table13589[[#This Row],[Name]]&gt;"",Table13589[[#This Row],[Name]],"")</f>
        <v/>
      </c>
      <c r="N88">
        <f>SUM(Table13589[[#This Row],[BEE1]:[Column3]])-Table13589[[#This Row],[Discard]]</f>
        <v>0</v>
      </c>
      <c r="O88" s="5">
        <f>RANK(Table13589[[#This Row],[Total2]],Table13589[Total2])</f>
        <v>9</v>
      </c>
    </row>
    <row r="89" spans="10:15">
      <c r="J89" s="3">
        <f>IF(COUNT(Table13589[[#This Row],[BEE1]:[Column4]])&gt;1,MIN(Table13589[[#This Row],[BEE1]:[Column2]]),0)</f>
        <v>0</v>
      </c>
      <c r="K89" s="17">
        <f>SUM(Table13589[[#This Row],[BEE1]:[Column3]])-Table13589[[#This Row],[Discard]]*0.9999</f>
        <v>0</v>
      </c>
      <c r="L89" s="2">
        <f>IF(Table13589[[#This Row],[Total]]&lt;&gt;"",RANK(Table13589[[#This Row],[Total]],Table13589[Total]),"")</f>
        <v>9</v>
      </c>
      <c r="M89" s="44" t="str">
        <f>IF(Table13589[[#This Row],[Name]]&gt;"",Table13589[[#This Row],[Name]],"")</f>
        <v/>
      </c>
      <c r="N89">
        <f>SUM(Table13589[[#This Row],[BEE1]:[Column3]])-Table13589[[#This Row],[Discard]]</f>
        <v>0</v>
      </c>
      <c r="O89" s="5">
        <f>RANK(Table13589[[#This Row],[Total2]],Table13589[Total2])</f>
        <v>9</v>
      </c>
    </row>
    <row r="90" spans="10:15">
      <c r="J90" s="3">
        <f>IF(COUNT(Table13589[[#This Row],[BEE1]:[Column4]])&gt;1,MIN(Table13589[[#This Row],[BEE1]:[Column2]]),0)</f>
        <v>0</v>
      </c>
      <c r="K90" s="17">
        <f>SUM(Table13589[[#This Row],[BEE1]:[Column3]])-Table13589[[#This Row],[Discard]]*0.9999</f>
        <v>0</v>
      </c>
      <c r="L90" s="2">
        <f>IF(Table13589[[#This Row],[Total]]&lt;&gt;"",RANK(Table13589[[#This Row],[Total]],Table13589[Total]),"")</f>
        <v>9</v>
      </c>
      <c r="M90" s="44" t="str">
        <f>IF(Table13589[[#This Row],[Name]]&gt;"",Table13589[[#This Row],[Name]],"")</f>
        <v/>
      </c>
      <c r="N90">
        <f>SUM(Table13589[[#This Row],[BEE1]:[Column3]])-Table13589[[#This Row],[Discard]]</f>
        <v>0</v>
      </c>
      <c r="O90" s="5">
        <f>RANK(Table13589[[#This Row],[Total2]],Table13589[Total2])</f>
        <v>9</v>
      </c>
    </row>
    <row r="91" spans="10:15">
      <c r="J91" s="3">
        <f>IF(COUNT(Table13589[[#This Row],[BEE1]:[Column4]])&gt;1,MIN(Table13589[[#This Row],[BEE1]:[Column2]]),0)</f>
        <v>0</v>
      </c>
      <c r="K91" s="17">
        <f>SUM(Table13589[[#This Row],[BEE1]:[Column3]])-Table13589[[#This Row],[Discard]]*0.9999</f>
        <v>0</v>
      </c>
      <c r="L91" s="2">
        <f>IF(Table13589[[#This Row],[Total]]&lt;&gt;"",RANK(Table13589[[#This Row],[Total]],Table13589[Total]),"")</f>
        <v>9</v>
      </c>
      <c r="M91" s="44" t="str">
        <f>IF(Table13589[[#This Row],[Name]]&gt;"",Table13589[[#This Row],[Name]],"")</f>
        <v/>
      </c>
      <c r="N91">
        <f>SUM(Table13589[[#This Row],[BEE1]:[Column3]])-Table13589[[#This Row],[Discard]]</f>
        <v>0</v>
      </c>
      <c r="O91" s="5">
        <f>RANK(Table13589[[#This Row],[Total2]],Table13589[Total2])</f>
        <v>9</v>
      </c>
    </row>
    <row r="92" spans="10:15">
      <c r="J92" s="3">
        <f>IF(COUNT(Table13589[[#This Row],[BEE1]:[Column4]])&gt;1,MIN(Table13589[[#This Row],[BEE1]:[Column2]]),0)</f>
        <v>0</v>
      </c>
      <c r="K92" s="17">
        <f>SUM(Table13589[[#This Row],[BEE1]:[Column3]])-Table13589[[#This Row],[Discard]]*0.9999</f>
        <v>0</v>
      </c>
      <c r="L92" s="2">
        <f>IF(Table13589[[#This Row],[Total]]&lt;&gt;"",RANK(Table13589[[#This Row],[Total]],Table13589[Total]),"")</f>
        <v>9</v>
      </c>
      <c r="M92" s="44" t="str">
        <f>IF(Table13589[[#This Row],[Name]]&gt;"",Table13589[[#This Row],[Name]],"")</f>
        <v/>
      </c>
      <c r="N92">
        <f>SUM(Table13589[[#This Row],[BEE1]:[Column3]])-Table13589[[#This Row],[Discard]]</f>
        <v>0</v>
      </c>
      <c r="O92" s="5">
        <f>RANK(Table13589[[#This Row],[Total2]],Table13589[Total2])</f>
        <v>9</v>
      </c>
    </row>
    <row r="93" spans="10:15">
      <c r="J93" s="3">
        <f>IF(COUNT(Table13589[[#This Row],[BEE1]:[Column4]])&gt;1,MIN(Table13589[[#This Row],[BEE1]:[Column2]]),0)</f>
        <v>0</v>
      </c>
      <c r="K93" s="17">
        <f>SUM(Table13589[[#This Row],[BEE1]:[Column3]])-Table13589[[#This Row],[Discard]]*0.9999</f>
        <v>0</v>
      </c>
      <c r="L93" s="2">
        <f>IF(Table13589[[#This Row],[Total]]&lt;&gt;"",RANK(Table13589[[#This Row],[Total]],Table13589[Total]),"")</f>
        <v>9</v>
      </c>
      <c r="M93" s="44" t="str">
        <f>IF(Table13589[[#This Row],[Name]]&gt;"",Table13589[[#This Row],[Name]],"")</f>
        <v/>
      </c>
      <c r="N93">
        <f>SUM(Table13589[[#This Row],[BEE1]:[Column3]])-Table13589[[#This Row],[Discard]]</f>
        <v>0</v>
      </c>
      <c r="O93" s="5">
        <f>RANK(Table13589[[#This Row],[Total2]],Table13589[Total2])</f>
        <v>9</v>
      </c>
    </row>
    <row r="94" spans="10:15">
      <c r="J94" s="3">
        <f>IF(COUNT(Table13589[[#This Row],[BEE1]:[Column4]])&gt;1,MIN(Table13589[[#This Row],[BEE1]:[Column2]]),0)</f>
        <v>0</v>
      </c>
      <c r="K94" s="17">
        <f>SUM(Table13589[[#This Row],[BEE1]:[Column3]])-Table13589[[#This Row],[Discard]]*0.9999</f>
        <v>0</v>
      </c>
      <c r="L94" s="2">
        <f>IF(Table13589[[#This Row],[Total]]&lt;&gt;"",RANK(Table13589[[#This Row],[Total]],Table13589[Total]),"")</f>
        <v>9</v>
      </c>
      <c r="M94" s="44" t="str">
        <f>IF(Table13589[[#This Row],[Name]]&gt;"",Table13589[[#This Row],[Name]],"")</f>
        <v/>
      </c>
      <c r="N94">
        <f>SUM(Table13589[[#This Row],[BEE1]:[Column3]])-Table13589[[#This Row],[Discard]]</f>
        <v>0</v>
      </c>
      <c r="O94" s="5">
        <f>RANK(Table13589[[#This Row],[Total2]],Table13589[Total2])</f>
        <v>9</v>
      </c>
    </row>
    <row r="95" spans="10:15">
      <c r="J95" s="3">
        <f>IF(COUNT(Table13589[[#This Row],[BEE1]:[Column4]])&gt;1,MIN(Table13589[[#This Row],[BEE1]:[Column2]]),0)</f>
        <v>0</v>
      </c>
      <c r="K95" s="17">
        <f>SUM(Table13589[[#This Row],[BEE1]:[Column3]])-Table13589[[#This Row],[Discard]]*0.9999</f>
        <v>0</v>
      </c>
      <c r="L95" s="2">
        <f>IF(Table13589[[#This Row],[Total]]&lt;&gt;"",RANK(Table13589[[#This Row],[Total]],Table13589[Total]),"")</f>
        <v>9</v>
      </c>
      <c r="M95" s="44" t="str">
        <f>IF(Table13589[[#This Row],[Name]]&gt;"",Table13589[[#This Row],[Name]],"")</f>
        <v/>
      </c>
      <c r="N95">
        <f>SUM(Table13589[[#This Row],[BEE1]:[Column3]])-Table13589[[#This Row],[Discard]]</f>
        <v>0</v>
      </c>
      <c r="O95" s="5">
        <f>RANK(Table13589[[#This Row],[Total2]],Table13589[Total2])</f>
        <v>9</v>
      </c>
    </row>
    <row r="96" spans="10:15">
      <c r="J96" s="3">
        <f>IF(COUNT(Table13589[[#This Row],[BEE1]:[Column4]])&gt;1,MIN(Table13589[[#This Row],[BEE1]:[Column2]]),0)</f>
        <v>0</v>
      </c>
      <c r="K96" s="17">
        <f>SUM(Table13589[[#This Row],[BEE1]:[Column3]])-Table13589[[#This Row],[Discard]]*0.9999</f>
        <v>0</v>
      </c>
      <c r="L96" s="2">
        <f>IF(Table13589[[#This Row],[Total]]&lt;&gt;"",RANK(Table13589[[#This Row],[Total]],Table13589[Total]),"")</f>
        <v>9</v>
      </c>
      <c r="M96" s="44" t="str">
        <f>IF(Table13589[[#This Row],[Name]]&gt;"",Table13589[[#This Row],[Name]],"")</f>
        <v/>
      </c>
      <c r="N96">
        <f>SUM(Table13589[[#This Row],[BEE1]:[Column3]])-Table13589[[#This Row],[Discard]]</f>
        <v>0</v>
      </c>
      <c r="O96" s="5">
        <f>RANK(Table13589[[#This Row],[Total2]],Table13589[Total2])</f>
        <v>9</v>
      </c>
    </row>
    <row r="97" spans="10:15">
      <c r="J97" s="3">
        <f>IF(COUNT(Table13589[[#This Row],[BEE1]:[Column4]])&gt;1,MIN(Table13589[[#This Row],[BEE1]:[Column2]]),0)</f>
        <v>0</v>
      </c>
      <c r="K97" s="17">
        <f>SUM(Table13589[[#This Row],[BEE1]:[Column3]])-Table13589[[#This Row],[Discard]]*0.9999</f>
        <v>0</v>
      </c>
      <c r="L97" s="2">
        <f>IF(Table13589[[#This Row],[Total]]&lt;&gt;"",RANK(Table13589[[#This Row],[Total]],Table13589[Total]),"")</f>
        <v>9</v>
      </c>
      <c r="M97" s="44" t="str">
        <f>IF(Table13589[[#This Row],[Name]]&gt;"",Table13589[[#This Row],[Name]],"")</f>
        <v/>
      </c>
      <c r="N97">
        <f>SUM(Table13589[[#This Row],[BEE1]:[Column3]])-Table13589[[#This Row],[Discard]]</f>
        <v>0</v>
      </c>
      <c r="O97" s="5">
        <f>RANK(Table13589[[#This Row],[Total2]],Table13589[Total2])</f>
        <v>9</v>
      </c>
    </row>
    <row r="98" spans="10:15">
      <c r="J98" s="3">
        <f>IF(COUNT(Table13589[[#This Row],[BEE1]:[Column4]])&gt;1,MIN(Table13589[[#This Row],[BEE1]:[Column2]]),0)</f>
        <v>0</v>
      </c>
      <c r="K98" s="17">
        <f>SUM(Table13589[[#This Row],[BEE1]:[Column3]])-Table13589[[#This Row],[Discard]]*0.9999</f>
        <v>0</v>
      </c>
      <c r="L98" s="2">
        <f>IF(Table13589[[#This Row],[Total]]&lt;&gt;"",RANK(Table13589[[#This Row],[Total]],Table13589[Total]),"")</f>
        <v>9</v>
      </c>
      <c r="M98" s="44" t="str">
        <f>IF(Table13589[[#This Row],[Name]]&gt;"",Table13589[[#This Row],[Name]],"")</f>
        <v/>
      </c>
      <c r="N98">
        <f>SUM(Table13589[[#This Row],[BEE1]:[Column3]])-Table13589[[#This Row],[Discard]]</f>
        <v>0</v>
      </c>
      <c r="O98" s="5">
        <f>RANK(Table13589[[#This Row],[Total2]],Table13589[Total2])</f>
        <v>9</v>
      </c>
    </row>
    <row r="99" spans="10:15">
      <c r="J99" s="3">
        <f>IF(COUNT(Table13589[[#This Row],[BEE1]:[Column4]])&gt;1,MIN(Table13589[[#This Row],[BEE1]:[Column2]]),0)</f>
        <v>0</v>
      </c>
      <c r="K99" s="17">
        <f>SUM(Table13589[[#This Row],[BEE1]:[Column3]])-Table13589[[#This Row],[Discard]]*0.9999</f>
        <v>0</v>
      </c>
      <c r="L99" s="2">
        <f>IF(Table13589[[#This Row],[Total]]&lt;&gt;"",RANK(Table13589[[#This Row],[Total]],Table13589[Total]),"")</f>
        <v>9</v>
      </c>
      <c r="M99" s="44" t="str">
        <f>IF(Table13589[[#This Row],[Name]]&gt;"",Table13589[[#This Row],[Name]],"")</f>
        <v/>
      </c>
      <c r="N99">
        <f>SUM(Table13589[[#This Row],[BEE1]:[Column3]])-Table13589[[#This Row],[Discard]]</f>
        <v>0</v>
      </c>
      <c r="O99" s="5">
        <f>RANK(Table13589[[#This Row],[Total2]],Table13589[Total2])</f>
        <v>9</v>
      </c>
    </row>
    <row r="100" spans="10:15">
      <c r="J100" s="3">
        <f>IF(COUNT(Table13589[[#This Row],[BEE1]:[Column4]])&gt;1,MIN(Table13589[[#This Row],[BEE1]:[Column2]]),0)</f>
        <v>0</v>
      </c>
      <c r="K100" s="17">
        <f>SUM(Table13589[[#This Row],[BEE1]:[Column3]])-Table13589[[#This Row],[Discard]]*0.9999</f>
        <v>0</v>
      </c>
      <c r="L100" s="2">
        <f>IF(Table13589[[#This Row],[Total]]&lt;&gt;"",RANK(Table13589[[#This Row],[Total]],Table13589[Total]),"")</f>
        <v>9</v>
      </c>
      <c r="M100" s="44" t="str">
        <f>IF(Table13589[[#This Row],[Name]]&gt;"",Table13589[[#This Row],[Name]],"")</f>
        <v/>
      </c>
      <c r="N100">
        <f>SUM(Table13589[[#This Row],[BEE1]:[Column3]])-Table13589[[#This Row],[Discard]]</f>
        <v>0</v>
      </c>
      <c r="O100" s="5">
        <f>RANK(Table13589[[#This Row],[Total2]],Table13589[Total2])</f>
        <v>9</v>
      </c>
    </row>
    <row r="101" spans="10:15">
      <c r="J101" s="3">
        <f>IF(COUNT(Table13589[[#This Row],[BEE1]:[Column4]])&gt;1,MIN(Table13589[[#This Row],[BEE1]:[Column2]]),0)</f>
        <v>0</v>
      </c>
      <c r="K101" s="17">
        <f>SUM(Table13589[[#This Row],[BEE1]:[Column3]])-Table13589[[#This Row],[Discard]]*0.9999</f>
        <v>0</v>
      </c>
      <c r="L101" s="2">
        <f>IF(Table13589[[#This Row],[Total]]&lt;&gt;"",RANK(Table13589[[#This Row],[Total]],Table13589[Total]),"")</f>
        <v>9</v>
      </c>
      <c r="M101" s="44" t="str">
        <f>IF(Table13589[[#This Row],[Name]]&gt;"",Table13589[[#This Row],[Name]],"")</f>
        <v/>
      </c>
      <c r="N101">
        <f>SUM(Table13589[[#This Row],[BEE1]:[Column3]])-Table13589[[#This Row],[Discard]]</f>
        <v>0</v>
      </c>
      <c r="O101" s="5">
        <f>RANK(Table13589[[#This Row],[Total2]],Table13589[Total2])</f>
        <v>9</v>
      </c>
    </row>
    <row r="102" spans="10:15">
      <c r="J102" s="3">
        <f>IF(COUNT(Table13589[[#This Row],[BEE1]:[Column4]])&gt;1,MIN(Table13589[[#This Row],[BEE1]:[Column2]]),0)</f>
        <v>0</v>
      </c>
      <c r="K102" s="17">
        <f>SUM(Table13589[[#This Row],[BEE1]:[Column3]])-Table13589[[#This Row],[Discard]]*0.9999</f>
        <v>0</v>
      </c>
      <c r="L102" s="2">
        <f>IF(Table13589[[#This Row],[Total]]&lt;&gt;"",RANK(Table13589[[#This Row],[Total]],Table13589[Total]),"")</f>
        <v>9</v>
      </c>
      <c r="M102" s="44" t="str">
        <f>IF(Table13589[[#This Row],[Name]]&gt;"",Table13589[[#This Row],[Name]],"")</f>
        <v/>
      </c>
      <c r="N102">
        <f>SUM(Table13589[[#This Row],[BEE1]:[Column3]])-Table13589[[#This Row],[Discard]]</f>
        <v>0</v>
      </c>
      <c r="O102" s="5">
        <f>RANK(Table13589[[#This Row],[Total2]],Table13589[Total2])</f>
        <v>9</v>
      </c>
    </row>
    <row r="103" spans="10:15">
      <c r="J103" s="3">
        <f>IF(COUNT(Table13589[[#This Row],[BEE1]:[Column4]])&gt;1,MIN(Table13589[[#This Row],[BEE1]:[Column2]]),0)</f>
        <v>0</v>
      </c>
      <c r="K103" s="17">
        <f>SUM(Table13589[[#This Row],[BEE1]:[Column3]])-Table13589[[#This Row],[Discard]]*0.9999</f>
        <v>0</v>
      </c>
      <c r="L103" s="2">
        <f>IF(Table13589[[#This Row],[Total]]&lt;&gt;"",RANK(Table13589[[#This Row],[Total]],Table13589[Total]),"")</f>
        <v>9</v>
      </c>
      <c r="M103" s="44" t="str">
        <f>IF(Table13589[[#This Row],[Name]]&gt;"",Table13589[[#This Row],[Name]],"")</f>
        <v/>
      </c>
      <c r="N103">
        <f>SUM(Table13589[[#This Row],[BEE1]:[Column3]])-Table13589[[#This Row],[Discard]]</f>
        <v>0</v>
      </c>
      <c r="O103" s="5">
        <f>RANK(Table13589[[#This Row],[Total2]],Table13589[Total2])</f>
        <v>9</v>
      </c>
    </row>
    <row r="104" spans="10:15">
      <c r="J104" s="3">
        <f>IF(COUNT(Table13589[[#This Row],[BEE1]:[Column4]])&gt;1,MIN(Table13589[[#This Row],[BEE1]:[Column2]]),0)</f>
        <v>0</v>
      </c>
      <c r="K104" s="17">
        <f>SUM(Table13589[[#This Row],[BEE1]:[Column3]])-Table13589[[#This Row],[Discard]]*0.9999</f>
        <v>0</v>
      </c>
      <c r="L104" s="2">
        <f>IF(Table13589[[#This Row],[Total]]&lt;&gt;"",RANK(Table13589[[#This Row],[Total]],Table13589[Total]),"")</f>
        <v>9</v>
      </c>
      <c r="M104" s="44" t="str">
        <f>IF(Table13589[[#This Row],[Name]]&gt;"",Table13589[[#This Row],[Name]],"")</f>
        <v/>
      </c>
      <c r="N104">
        <f>SUM(Table13589[[#This Row],[BEE1]:[Column3]])-Table13589[[#This Row],[Discard]]</f>
        <v>0</v>
      </c>
      <c r="O104" s="5">
        <f>RANK(Table13589[[#This Row],[Total2]],Table13589[Total2])</f>
        <v>9</v>
      </c>
    </row>
    <row r="105" spans="10:15">
      <c r="J105" s="3">
        <f>IF(COUNT(Table13589[[#This Row],[BEE1]:[Column4]])&gt;1,MIN(Table13589[[#This Row],[BEE1]:[Column2]]),0)</f>
        <v>0</v>
      </c>
      <c r="K105" s="17">
        <f>SUM(Table13589[[#This Row],[BEE1]:[Column3]])-Table13589[[#This Row],[Discard]]*0.9999</f>
        <v>0</v>
      </c>
      <c r="L105" s="2">
        <f>IF(Table13589[[#This Row],[Total]]&lt;&gt;"",RANK(Table13589[[#This Row],[Total]],Table13589[Total]),"")</f>
        <v>9</v>
      </c>
      <c r="M105" s="44" t="str">
        <f>IF(Table13589[[#This Row],[Name]]&gt;"",Table13589[[#This Row],[Name]],"")</f>
        <v/>
      </c>
      <c r="N105">
        <f>SUM(Table13589[[#This Row],[BEE1]:[Column3]])-Table13589[[#This Row],[Discard]]</f>
        <v>0</v>
      </c>
      <c r="O105" s="5">
        <f>RANK(Table13589[[#This Row],[Total2]],Table13589[Total2])</f>
        <v>9</v>
      </c>
    </row>
    <row r="106" spans="10:15">
      <c r="J106" s="3">
        <f>IF(COUNT(Table13589[[#This Row],[BEE1]:[Column4]])&gt;1,MIN(Table13589[[#This Row],[BEE1]:[Column2]]),0)</f>
        <v>0</v>
      </c>
      <c r="K106" s="17">
        <f>SUM(Table13589[[#This Row],[BEE1]:[Column3]])-Table13589[[#This Row],[Discard]]*0.9999</f>
        <v>0</v>
      </c>
      <c r="L106" s="2">
        <f>IF(Table13589[[#This Row],[Total]]&lt;&gt;"",RANK(Table13589[[#This Row],[Total]],Table13589[Total]),"")</f>
        <v>9</v>
      </c>
      <c r="M106" s="44" t="str">
        <f>IF(Table13589[[#This Row],[Name]]&gt;"",Table13589[[#This Row],[Name]],"")</f>
        <v/>
      </c>
      <c r="N106">
        <f>SUM(Table13589[[#This Row],[BEE1]:[Column3]])-Table13589[[#This Row],[Discard]]</f>
        <v>0</v>
      </c>
      <c r="O106" s="5">
        <f>RANK(Table13589[[#This Row],[Total2]],Table13589[Total2])</f>
        <v>9</v>
      </c>
    </row>
    <row r="107" spans="10:15">
      <c r="J107" s="3">
        <f>IF(COUNT(Table13589[[#This Row],[BEE1]:[Column4]])&gt;1,MIN(Table13589[[#This Row],[BEE1]:[Column2]]),0)</f>
        <v>0</v>
      </c>
      <c r="K107" s="17">
        <f>SUM(Table13589[[#This Row],[BEE1]:[Column3]])-Table13589[[#This Row],[Discard]]*0.9999</f>
        <v>0</v>
      </c>
      <c r="L107" s="2">
        <f>IF(Table13589[[#This Row],[Total]]&lt;&gt;"",RANK(Table13589[[#This Row],[Total]],Table13589[Total]),"")</f>
        <v>9</v>
      </c>
      <c r="M107" s="44" t="str">
        <f>IF(Table13589[[#This Row],[Name]]&gt;"",Table13589[[#This Row],[Name]],"")</f>
        <v/>
      </c>
      <c r="N107">
        <f>SUM(Table13589[[#This Row],[BEE1]:[Column3]])-Table13589[[#This Row],[Discard]]</f>
        <v>0</v>
      </c>
      <c r="O107" s="5">
        <f>RANK(Table13589[[#This Row],[Total2]],Table13589[Total2])</f>
        <v>9</v>
      </c>
    </row>
    <row r="108" spans="10:15">
      <c r="J108" s="3">
        <f>IF(COUNT(Table13589[[#This Row],[BEE1]:[Column4]])&gt;1,MIN(Table13589[[#This Row],[BEE1]:[Column2]]),0)</f>
        <v>0</v>
      </c>
      <c r="K108" s="17">
        <f>SUM(Table13589[[#This Row],[BEE1]:[Column3]])-Table13589[[#This Row],[Discard]]*0.9999</f>
        <v>0</v>
      </c>
      <c r="L108" s="2">
        <f>IF(Table13589[[#This Row],[Total]]&lt;&gt;"",RANK(Table13589[[#This Row],[Total]],Table13589[Total]),"")</f>
        <v>9</v>
      </c>
      <c r="M108" s="44" t="str">
        <f>IF(Table13589[[#This Row],[Name]]&gt;"",Table13589[[#This Row],[Name]],"")</f>
        <v/>
      </c>
      <c r="N108">
        <f>SUM(Table13589[[#This Row],[BEE1]:[Column3]])-Table13589[[#This Row],[Discard]]</f>
        <v>0</v>
      </c>
      <c r="O108" s="5">
        <f>RANK(Table13589[[#This Row],[Total2]],Table13589[Total2])</f>
        <v>9</v>
      </c>
    </row>
    <row r="109" spans="10:15">
      <c r="J109" s="3">
        <f>IF(COUNT(Table13589[[#This Row],[BEE1]:[Column4]])&gt;1,MIN(Table13589[[#This Row],[BEE1]:[Column2]]),0)</f>
        <v>0</v>
      </c>
      <c r="K109" s="17">
        <f>SUM(Table13589[[#This Row],[BEE1]:[Column3]])-Table13589[[#This Row],[Discard]]*0.9999</f>
        <v>0</v>
      </c>
      <c r="L109" s="2">
        <f>IF(Table13589[[#This Row],[Total]]&lt;&gt;"",RANK(Table13589[[#This Row],[Total]],Table13589[Total]),"")</f>
        <v>9</v>
      </c>
      <c r="M109" s="44" t="str">
        <f>IF(Table13589[[#This Row],[Name]]&gt;"",Table13589[[#This Row],[Name]],"")</f>
        <v/>
      </c>
      <c r="N109">
        <f>SUM(Table13589[[#This Row],[BEE1]:[Column3]])-Table13589[[#This Row],[Discard]]</f>
        <v>0</v>
      </c>
      <c r="O109" s="5">
        <f>RANK(Table13589[[#This Row],[Total2]],Table13589[Total2])</f>
        <v>9</v>
      </c>
    </row>
    <row r="110" spans="10:15">
      <c r="J110" s="3">
        <f>IF(COUNT(Table13589[[#This Row],[BEE1]:[Column4]])&gt;1,MIN(Table13589[[#This Row],[BEE1]:[Column2]]),0)</f>
        <v>0</v>
      </c>
      <c r="K110" s="17">
        <f>SUM(Table13589[[#This Row],[BEE1]:[Column3]])-Table13589[[#This Row],[Discard]]*0.9999</f>
        <v>0</v>
      </c>
      <c r="L110" s="2">
        <f>IF(Table13589[[#This Row],[Total]]&lt;&gt;"",RANK(Table13589[[#This Row],[Total]],Table13589[Total]),"")</f>
        <v>9</v>
      </c>
      <c r="M110" s="44" t="str">
        <f>IF(Table13589[[#This Row],[Name]]&gt;"",Table13589[[#This Row],[Name]],"")</f>
        <v/>
      </c>
      <c r="N110">
        <f>SUM(Table13589[[#This Row],[BEE1]:[Column3]])-Table13589[[#This Row],[Discard]]</f>
        <v>0</v>
      </c>
      <c r="O110" s="5">
        <f>RANK(Table13589[[#This Row],[Total2]],Table13589[Total2])</f>
        <v>9</v>
      </c>
    </row>
    <row r="111" spans="10:15">
      <c r="J111" s="3">
        <f>IF(COUNT(Table13589[[#This Row],[BEE1]:[Column4]])&gt;1,MIN(Table13589[[#This Row],[BEE1]:[Column2]]),0)</f>
        <v>0</v>
      </c>
      <c r="K111" s="17">
        <f>SUM(Table13589[[#This Row],[BEE1]:[Column3]])-Table13589[[#This Row],[Discard]]*0.9999</f>
        <v>0</v>
      </c>
      <c r="L111" s="2">
        <f>IF(Table13589[[#This Row],[Total]]&lt;&gt;"",RANK(Table13589[[#This Row],[Total]],Table13589[Total]),"")</f>
        <v>9</v>
      </c>
      <c r="M111" s="44" t="str">
        <f>IF(Table13589[[#This Row],[Name]]&gt;"",Table13589[[#This Row],[Name]],"")</f>
        <v/>
      </c>
      <c r="N111">
        <f>SUM(Table13589[[#This Row],[BEE1]:[Column3]])-Table13589[[#This Row],[Discard]]</f>
        <v>0</v>
      </c>
      <c r="O111" s="5">
        <f>RANK(Table13589[[#This Row],[Total2]],Table13589[Total2])</f>
        <v>9</v>
      </c>
    </row>
    <row r="112" spans="10:15">
      <c r="J112" s="3">
        <f>IF(COUNT(Table13589[[#This Row],[BEE1]:[Column4]])&gt;1,MIN(Table13589[[#This Row],[BEE1]:[Column2]]),0)</f>
        <v>0</v>
      </c>
      <c r="K112" s="17">
        <f>SUM(Table13589[[#This Row],[BEE1]:[Column3]])-Table13589[[#This Row],[Discard]]*0.9999</f>
        <v>0</v>
      </c>
      <c r="L112" s="2">
        <f>IF(Table13589[[#This Row],[Total]]&lt;&gt;"",RANK(Table13589[[#This Row],[Total]],Table13589[Total]),"")</f>
        <v>9</v>
      </c>
      <c r="M112" s="44" t="str">
        <f>IF(Table13589[[#This Row],[Name]]&gt;"",Table13589[[#This Row],[Name]],"")</f>
        <v/>
      </c>
      <c r="N112">
        <f>SUM(Table13589[[#This Row],[BEE1]:[Column3]])-Table13589[[#This Row],[Discard]]</f>
        <v>0</v>
      </c>
      <c r="O112" s="5">
        <f>RANK(Table13589[[#This Row],[Total2]],Table13589[Total2])</f>
        <v>9</v>
      </c>
    </row>
    <row r="113" spans="10:15">
      <c r="J113" s="3">
        <f>IF(COUNT(Table13589[[#This Row],[BEE1]:[Column4]])&gt;1,MIN(Table13589[[#This Row],[BEE1]:[Column2]]),0)</f>
        <v>0</v>
      </c>
      <c r="K113" s="17">
        <f>SUM(Table13589[[#This Row],[BEE1]:[Column3]])-Table13589[[#This Row],[Discard]]*0.9999</f>
        <v>0</v>
      </c>
      <c r="L113" s="2">
        <f>IF(Table13589[[#This Row],[Total]]&lt;&gt;"",RANK(Table13589[[#This Row],[Total]],Table13589[Total]),"")</f>
        <v>9</v>
      </c>
      <c r="M113" s="44" t="str">
        <f>IF(Table13589[[#This Row],[Name]]&gt;"",Table13589[[#This Row],[Name]],"")</f>
        <v/>
      </c>
      <c r="N113">
        <f>SUM(Table13589[[#This Row],[BEE1]:[Column3]])-Table13589[[#This Row],[Discard]]</f>
        <v>0</v>
      </c>
      <c r="O113" s="5">
        <f>RANK(Table13589[[#This Row],[Total2]],Table13589[Total2])</f>
        <v>9</v>
      </c>
    </row>
    <row r="114" spans="10:15">
      <c r="J114" s="3">
        <f>IF(COUNT(Table13589[[#This Row],[BEE1]:[Column4]])&gt;1,MIN(Table13589[[#This Row],[BEE1]:[Column2]]),0)</f>
        <v>0</v>
      </c>
      <c r="K114" s="17">
        <f>SUM(Table13589[[#This Row],[BEE1]:[Column3]])-Table13589[[#This Row],[Discard]]*0.9999</f>
        <v>0</v>
      </c>
      <c r="L114" s="2">
        <f>IF(Table13589[[#This Row],[Total]]&lt;&gt;"",RANK(Table13589[[#This Row],[Total]],Table13589[Total]),"")</f>
        <v>9</v>
      </c>
      <c r="M114" s="44" t="str">
        <f>IF(Table13589[[#This Row],[Name]]&gt;"",Table13589[[#This Row],[Name]],"")</f>
        <v/>
      </c>
      <c r="N114">
        <f>SUM(Table13589[[#This Row],[BEE1]:[Column3]])-Table13589[[#This Row],[Discard]]</f>
        <v>0</v>
      </c>
      <c r="O114" s="5">
        <f>RANK(Table13589[[#This Row],[Total2]],Table13589[Total2])</f>
        <v>9</v>
      </c>
    </row>
    <row r="115" spans="10:15">
      <c r="J115" s="3">
        <f>IF(COUNT(Table13589[[#This Row],[BEE1]:[Column4]])&gt;1,MIN(Table13589[[#This Row],[BEE1]:[Column2]]),0)</f>
        <v>0</v>
      </c>
      <c r="K115" s="17">
        <f>SUM(Table13589[[#This Row],[BEE1]:[Column3]])-Table13589[[#This Row],[Discard]]*0.9999</f>
        <v>0</v>
      </c>
      <c r="L115" s="2">
        <f>IF(Table13589[[#This Row],[Total]]&lt;&gt;"",RANK(Table13589[[#This Row],[Total]],Table13589[Total]),"")</f>
        <v>9</v>
      </c>
      <c r="M115" s="44" t="str">
        <f>IF(Table13589[[#This Row],[Name]]&gt;"",Table13589[[#This Row],[Name]],"")</f>
        <v/>
      </c>
      <c r="N115">
        <f>SUM(Table13589[[#This Row],[BEE1]:[Column3]])-Table13589[[#This Row],[Discard]]</f>
        <v>0</v>
      </c>
      <c r="O115" s="5">
        <f>RANK(Table13589[[#This Row],[Total2]],Table13589[Total2])</f>
        <v>9</v>
      </c>
    </row>
    <row r="116" spans="10:15">
      <c r="J116" s="3">
        <f>IF(COUNT(Table13589[[#This Row],[BEE1]:[Column4]])&gt;1,MIN(Table13589[[#This Row],[BEE1]:[Column2]]),0)</f>
        <v>0</v>
      </c>
      <c r="K116" s="17">
        <f>SUM(Table13589[[#This Row],[BEE1]:[Column3]])-Table13589[[#This Row],[Discard]]*0.9999</f>
        <v>0</v>
      </c>
      <c r="L116" s="2">
        <f>IF(Table13589[[#This Row],[Total]]&lt;&gt;"",RANK(Table13589[[#This Row],[Total]],Table13589[Total]),"")</f>
        <v>9</v>
      </c>
      <c r="M116" s="44" t="str">
        <f>IF(Table13589[[#This Row],[Name]]&gt;"",Table13589[[#This Row],[Name]],"")</f>
        <v/>
      </c>
      <c r="N116">
        <f>SUM(Table13589[[#This Row],[BEE1]:[Column3]])-Table13589[[#This Row],[Discard]]</f>
        <v>0</v>
      </c>
      <c r="O116" s="5">
        <f>RANK(Table13589[[#This Row],[Total2]],Table13589[Total2])</f>
        <v>9</v>
      </c>
    </row>
    <row r="117" spans="10:15">
      <c r="J117" s="3">
        <f>IF(COUNT(Table13589[[#This Row],[BEE1]:[Column4]])&gt;1,MIN(Table13589[[#This Row],[BEE1]:[Column2]]),0)</f>
        <v>0</v>
      </c>
      <c r="K117" s="17">
        <f>SUM(Table13589[[#This Row],[BEE1]:[Column3]])-Table13589[[#This Row],[Discard]]*0.9999</f>
        <v>0</v>
      </c>
      <c r="L117" s="2">
        <f>IF(Table13589[[#This Row],[Total]]&lt;&gt;"",RANK(Table13589[[#This Row],[Total]],Table13589[Total]),"")</f>
        <v>9</v>
      </c>
      <c r="M117" s="44" t="str">
        <f>IF(Table13589[[#This Row],[Name]]&gt;"",Table13589[[#This Row],[Name]],"")</f>
        <v/>
      </c>
      <c r="N117">
        <f>SUM(Table13589[[#This Row],[BEE1]:[Column3]])-Table13589[[#This Row],[Discard]]</f>
        <v>0</v>
      </c>
      <c r="O117" s="5">
        <f>RANK(Table13589[[#This Row],[Total2]],Table13589[Total2])</f>
        <v>9</v>
      </c>
    </row>
    <row r="118" spans="10:15">
      <c r="J118" s="3">
        <f>IF(COUNT(Table13589[[#This Row],[BEE1]:[Column4]])&gt;1,MIN(Table13589[[#This Row],[BEE1]:[Column2]]),0)</f>
        <v>0</v>
      </c>
      <c r="K118" s="17">
        <f>SUM(Table13589[[#This Row],[BEE1]:[Column3]])-Table13589[[#This Row],[Discard]]*0.9999</f>
        <v>0</v>
      </c>
      <c r="L118" s="2">
        <f>IF(Table13589[[#This Row],[Total]]&lt;&gt;"",RANK(Table13589[[#This Row],[Total]],Table13589[Total]),"")</f>
        <v>9</v>
      </c>
      <c r="M118" s="44" t="str">
        <f>IF(Table13589[[#This Row],[Name]]&gt;"",Table13589[[#This Row],[Name]],"")</f>
        <v/>
      </c>
      <c r="N118">
        <f>SUM(Table13589[[#This Row],[BEE1]:[Column3]])-Table13589[[#This Row],[Discard]]</f>
        <v>0</v>
      </c>
      <c r="O118" s="5">
        <f>RANK(Table13589[[#This Row],[Total2]],Table13589[Total2])</f>
        <v>9</v>
      </c>
    </row>
    <row r="119" spans="10:15">
      <c r="J119" s="3">
        <f>IF(COUNT(Table13589[[#This Row],[BEE1]:[Column4]])&gt;1,MIN(Table13589[[#This Row],[BEE1]:[Column2]]),0)</f>
        <v>0</v>
      </c>
      <c r="K119" s="17">
        <f>SUM(Table13589[[#This Row],[BEE1]:[Column3]])-Table13589[[#This Row],[Discard]]*0.9999</f>
        <v>0</v>
      </c>
      <c r="L119" s="2">
        <f>IF(Table13589[[#This Row],[Total]]&lt;&gt;"",RANK(Table13589[[#This Row],[Total]],Table13589[Total]),"")</f>
        <v>9</v>
      </c>
      <c r="M119" s="44" t="str">
        <f>IF(Table13589[[#This Row],[Name]]&gt;"",Table13589[[#This Row],[Name]],"")</f>
        <v/>
      </c>
      <c r="N119">
        <f>SUM(Table13589[[#This Row],[BEE1]:[Column3]])-Table13589[[#This Row],[Discard]]</f>
        <v>0</v>
      </c>
      <c r="O119" s="5">
        <f>RANK(Table13589[[#This Row],[Total2]],Table13589[Total2])</f>
        <v>9</v>
      </c>
    </row>
    <row r="120" spans="10:15">
      <c r="J120" s="3">
        <f>IF(COUNT(Table13589[[#This Row],[BEE1]:[Column4]])&gt;1,MIN(Table13589[[#This Row],[BEE1]:[Column2]]),0)</f>
        <v>0</v>
      </c>
      <c r="K120" s="17">
        <f>SUM(Table13589[[#This Row],[BEE1]:[Column3]])-Table13589[[#This Row],[Discard]]*0.9999</f>
        <v>0</v>
      </c>
      <c r="L120" s="2">
        <f>IF(Table13589[[#This Row],[Total]]&lt;&gt;"",RANK(Table13589[[#This Row],[Total]],Table13589[Total]),"")</f>
        <v>9</v>
      </c>
      <c r="M120" s="44" t="str">
        <f>IF(Table13589[[#This Row],[Name]]&gt;"",Table13589[[#This Row],[Name]],"")</f>
        <v/>
      </c>
      <c r="N120">
        <f>SUM(Table13589[[#This Row],[BEE1]:[Column3]])-Table13589[[#This Row],[Discard]]</f>
        <v>0</v>
      </c>
      <c r="O120" s="5">
        <f>RANK(Table13589[[#This Row],[Total2]],Table13589[Total2])</f>
        <v>9</v>
      </c>
    </row>
    <row r="121" spans="10:15">
      <c r="J121" s="3">
        <f>IF(COUNT(Table13589[[#This Row],[BEE1]:[Column4]])&gt;1,MIN(Table13589[[#This Row],[BEE1]:[Column2]]),0)</f>
        <v>0</v>
      </c>
      <c r="K121" s="17">
        <f>SUM(Table13589[[#This Row],[BEE1]:[Column3]])-Table13589[[#This Row],[Discard]]*0.9999</f>
        <v>0</v>
      </c>
      <c r="L121" s="2">
        <f>IF(Table13589[[#This Row],[Total]]&lt;&gt;"",RANK(Table13589[[#This Row],[Total]],Table13589[Total]),"")</f>
        <v>9</v>
      </c>
      <c r="M121" s="44" t="str">
        <f>IF(Table13589[[#This Row],[Name]]&gt;"",Table13589[[#This Row],[Name]],"")</f>
        <v/>
      </c>
      <c r="N121">
        <f>SUM(Table13589[[#This Row],[BEE1]:[Column3]])-Table13589[[#This Row],[Discard]]</f>
        <v>0</v>
      </c>
      <c r="O121" s="5">
        <f>RANK(Table13589[[#This Row],[Total2]],Table13589[Total2])</f>
        <v>9</v>
      </c>
    </row>
    <row r="122" spans="10:15">
      <c r="J122" s="3">
        <f>IF(COUNT(Table13589[[#This Row],[BEE1]:[Column4]])&gt;1,MIN(Table13589[[#This Row],[BEE1]:[Column2]]),0)</f>
        <v>0</v>
      </c>
      <c r="K122" s="17">
        <f>SUM(Table13589[[#This Row],[BEE1]:[Column3]])-Table13589[[#This Row],[Discard]]*0.9999</f>
        <v>0</v>
      </c>
      <c r="L122" s="2">
        <f>IF(Table13589[[#This Row],[Total]]&lt;&gt;"",RANK(Table13589[[#This Row],[Total]],Table13589[Total]),"")</f>
        <v>9</v>
      </c>
      <c r="M122" s="44" t="str">
        <f>IF(Table13589[[#This Row],[Name]]&gt;"",Table13589[[#This Row],[Name]],"")</f>
        <v/>
      </c>
      <c r="N122">
        <f>SUM(Table13589[[#This Row],[BEE1]:[Column3]])-Table13589[[#This Row],[Discard]]</f>
        <v>0</v>
      </c>
      <c r="O122" s="5">
        <f>RANK(Table13589[[#This Row],[Total2]],Table13589[Total2])</f>
        <v>9</v>
      </c>
    </row>
    <row r="123" spans="10:15">
      <c r="J123" s="3">
        <f>IF(COUNT(Table13589[[#This Row],[BEE1]:[Column4]])&gt;1,MIN(Table13589[[#This Row],[BEE1]:[Column2]]),0)</f>
        <v>0</v>
      </c>
      <c r="K123" s="17">
        <f>SUM(Table13589[[#This Row],[BEE1]:[Column3]])-Table13589[[#This Row],[Discard]]*0.9999</f>
        <v>0</v>
      </c>
      <c r="L123" s="2">
        <f>IF(Table13589[[#This Row],[Total]]&lt;&gt;"",RANK(Table13589[[#This Row],[Total]],Table13589[Total]),"")</f>
        <v>9</v>
      </c>
      <c r="M123" s="44" t="str">
        <f>IF(Table13589[[#This Row],[Name]]&gt;"",Table13589[[#This Row],[Name]],"")</f>
        <v/>
      </c>
      <c r="N123">
        <f>SUM(Table13589[[#This Row],[BEE1]:[Column3]])-Table13589[[#This Row],[Discard]]</f>
        <v>0</v>
      </c>
      <c r="O123" s="5">
        <f>RANK(Table13589[[#This Row],[Total2]],Table13589[Total2])</f>
        <v>9</v>
      </c>
    </row>
    <row r="124" spans="10:15">
      <c r="J124" s="3">
        <f>IF(COUNT(Table13589[[#This Row],[BEE1]:[Column4]])&gt;1,MIN(Table13589[[#This Row],[BEE1]:[Column2]]),0)</f>
        <v>0</v>
      </c>
      <c r="K124" s="17">
        <f>SUM(Table13589[[#This Row],[BEE1]:[Column3]])-Table13589[[#This Row],[Discard]]*0.9999</f>
        <v>0</v>
      </c>
      <c r="L124" s="2">
        <f>IF(Table13589[[#This Row],[Total]]&lt;&gt;"",RANK(Table13589[[#This Row],[Total]],Table13589[Total]),"")</f>
        <v>9</v>
      </c>
      <c r="M124" s="44" t="str">
        <f>IF(Table13589[[#This Row],[Name]]&gt;"",Table13589[[#This Row],[Name]],"")</f>
        <v/>
      </c>
      <c r="N124">
        <f>SUM(Table13589[[#This Row],[BEE1]:[Column3]])-Table13589[[#This Row],[Discard]]</f>
        <v>0</v>
      </c>
      <c r="O124" s="5">
        <f>RANK(Table13589[[#This Row],[Total2]],Table13589[Total2])</f>
        <v>9</v>
      </c>
    </row>
    <row r="125" spans="10:15">
      <c r="J125" s="3">
        <f>IF(COUNT(Table13589[[#This Row],[BEE1]:[Column4]])&gt;1,MIN(Table13589[[#This Row],[BEE1]:[Column2]]),0)</f>
        <v>0</v>
      </c>
      <c r="K125" s="17">
        <f>SUM(Table13589[[#This Row],[BEE1]:[Column3]])-Table13589[[#This Row],[Discard]]*0.9999</f>
        <v>0</v>
      </c>
      <c r="L125" s="2">
        <f>IF(Table13589[[#This Row],[Total]]&lt;&gt;"",RANK(Table13589[[#This Row],[Total]],Table13589[Total]),"")</f>
        <v>9</v>
      </c>
      <c r="M125" s="44" t="str">
        <f>IF(Table13589[[#This Row],[Name]]&gt;"",Table13589[[#This Row],[Name]],"")</f>
        <v/>
      </c>
      <c r="N125">
        <f>SUM(Table13589[[#This Row],[BEE1]:[Column3]])-Table13589[[#This Row],[Discard]]</f>
        <v>0</v>
      </c>
      <c r="O125" s="5">
        <f>RANK(Table13589[[#This Row],[Total2]],Table13589[Total2])</f>
        <v>9</v>
      </c>
    </row>
    <row r="126" spans="10:15">
      <c r="J126" s="3">
        <f>IF(COUNT(Table13589[[#This Row],[BEE1]:[Column4]])&gt;1,MIN(Table13589[[#This Row],[BEE1]:[Column2]]),0)</f>
        <v>0</v>
      </c>
      <c r="K126" s="17">
        <f>SUM(Table13589[[#This Row],[BEE1]:[Column3]])-Table13589[[#This Row],[Discard]]*0.9999</f>
        <v>0</v>
      </c>
      <c r="L126" s="2">
        <f>IF(Table13589[[#This Row],[Total]]&lt;&gt;"",RANK(Table13589[[#This Row],[Total]],Table13589[Total]),"")</f>
        <v>9</v>
      </c>
      <c r="M126" s="44" t="str">
        <f>IF(Table13589[[#This Row],[Name]]&gt;"",Table13589[[#This Row],[Name]],"")</f>
        <v/>
      </c>
      <c r="N126">
        <f>SUM(Table13589[[#This Row],[BEE1]:[Column3]])-Table13589[[#This Row],[Discard]]</f>
        <v>0</v>
      </c>
      <c r="O126" s="5">
        <f>RANK(Table13589[[#This Row],[Total2]],Table13589[Total2])</f>
        <v>9</v>
      </c>
    </row>
    <row r="127" spans="10:15">
      <c r="J127" s="3">
        <f>IF(COUNT(Table13589[[#This Row],[BEE1]:[Column4]])&gt;1,MIN(Table13589[[#This Row],[BEE1]:[Column2]]),0)</f>
        <v>0</v>
      </c>
      <c r="K127" s="17">
        <f>SUM(Table13589[[#This Row],[BEE1]:[Column3]])-Table13589[[#This Row],[Discard]]*0.9999</f>
        <v>0</v>
      </c>
      <c r="L127" s="2">
        <f>IF(Table13589[[#This Row],[Total]]&lt;&gt;"",RANK(Table13589[[#This Row],[Total]],Table13589[Total]),"")</f>
        <v>9</v>
      </c>
      <c r="M127" s="44" t="str">
        <f>IF(Table13589[[#This Row],[Name]]&gt;"",Table13589[[#This Row],[Name]],"")</f>
        <v/>
      </c>
      <c r="N127">
        <f>SUM(Table13589[[#This Row],[BEE1]:[Column3]])-Table13589[[#This Row],[Discard]]</f>
        <v>0</v>
      </c>
      <c r="O127" s="5">
        <f>RANK(Table13589[[#This Row],[Total2]],Table13589[Total2])</f>
        <v>9</v>
      </c>
    </row>
    <row r="128" spans="10:15">
      <c r="J128" s="3">
        <f>IF(COUNT(Table13589[[#This Row],[BEE1]:[Column4]])&gt;1,MIN(Table13589[[#This Row],[BEE1]:[Column2]]),0)</f>
        <v>0</v>
      </c>
      <c r="K128" s="17">
        <f>SUM(Table13589[[#This Row],[BEE1]:[Column3]])-Table13589[[#This Row],[Discard]]*0.9999</f>
        <v>0</v>
      </c>
      <c r="L128" s="2">
        <f>IF(Table13589[[#This Row],[Total]]&lt;&gt;"",RANK(Table13589[[#This Row],[Total]],Table13589[Total]),"")</f>
        <v>9</v>
      </c>
      <c r="M128" s="44" t="str">
        <f>IF(Table13589[[#This Row],[Name]]&gt;"",Table13589[[#This Row],[Name]],"")</f>
        <v/>
      </c>
      <c r="N128">
        <f>SUM(Table13589[[#This Row],[BEE1]:[Column3]])-Table13589[[#This Row],[Discard]]</f>
        <v>0</v>
      </c>
      <c r="O128" s="5">
        <f>RANK(Table13589[[#This Row],[Total2]],Table13589[Total2])</f>
        <v>9</v>
      </c>
    </row>
    <row r="129" spans="10:15">
      <c r="J129" s="3">
        <f>IF(COUNT(Table13589[[#This Row],[BEE1]:[Column4]])&gt;1,MIN(Table13589[[#This Row],[BEE1]:[Column2]]),0)</f>
        <v>0</v>
      </c>
      <c r="K129" s="17">
        <f>SUM(Table13589[[#This Row],[BEE1]:[Column3]])-Table13589[[#This Row],[Discard]]*0.9999</f>
        <v>0</v>
      </c>
      <c r="L129" s="2">
        <f>IF(Table13589[[#This Row],[Total]]&lt;&gt;"",RANK(Table13589[[#This Row],[Total]],Table13589[Total]),"")</f>
        <v>9</v>
      </c>
      <c r="M129" s="44" t="str">
        <f>IF(Table13589[[#This Row],[Name]]&gt;"",Table13589[[#This Row],[Name]],"")</f>
        <v/>
      </c>
      <c r="N129">
        <f>SUM(Table13589[[#This Row],[BEE1]:[Column3]])-Table13589[[#This Row],[Discard]]</f>
        <v>0</v>
      </c>
      <c r="O129" s="5">
        <f>RANK(Table13589[[#This Row],[Total2]],Table13589[Total2])</f>
        <v>9</v>
      </c>
    </row>
    <row r="130" spans="10:15">
      <c r="J130" s="3">
        <f>IF(COUNT(Table13589[[#This Row],[BEE1]:[Column4]])&gt;1,MIN(Table13589[[#This Row],[BEE1]:[Column2]]),0)</f>
        <v>0</v>
      </c>
      <c r="K130" s="17">
        <f>SUM(Table13589[[#This Row],[BEE1]:[Column3]])-Table13589[[#This Row],[Discard]]*0.9999</f>
        <v>0</v>
      </c>
      <c r="L130" s="2">
        <f>IF(Table13589[[#This Row],[Total]]&lt;&gt;"",RANK(Table13589[[#This Row],[Total]],Table13589[Total]),"")</f>
        <v>9</v>
      </c>
      <c r="M130" s="44" t="str">
        <f>IF(Table13589[[#This Row],[Name]]&gt;"",Table13589[[#This Row],[Name]],"")</f>
        <v/>
      </c>
      <c r="N130">
        <f>SUM(Table13589[[#This Row],[BEE1]:[Column3]])-Table13589[[#This Row],[Discard]]</f>
        <v>0</v>
      </c>
      <c r="O130" s="5">
        <f>RANK(Table13589[[#This Row],[Total2]],Table13589[Total2])</f>
        <v>9</v>
      </c>
    </row>
    <row r="131" spans="10:15">
      <c r="J131" s="3">
        <f>IF(COUNT(Table13589[[#This Row],[BEE1]:[Column4]])&gt;1,MIN(Table13589[[#This Row],[BEE1]:[Column2]]),0)</f>
        <v>0</v>
      </c>
      <c r="K131" s="17">
        <f>SUM(Table13589[[#This Row],[BEE1]:[Column3]])-Table13589[[#This Row],[Discard]]*0.9999</f>
        <v>0</v>
      </c>
      <c r="L131" s="2">
        <f>IF(Table13589[[#This Row],[Total]]&lt;&gt;"",RANK(Table13589[[#This Row],[Total]],Table13589[Total]),"")</f>
        <v>9</v>
      </c>
      <c r="M131" s="44" t="str">
        <f>IF(Table13589[[#This Row],[Name]]&gt;"",Table13589[[#This Row],[Name]],"")</f>
        <v/>
      </c>
      <c r="N131">
        <f>SUM(Table13589[[#This Row],[BEE1]:[Column3]])-Table13589[[#This Row],[Discard]]</f>
        <v>0</v>
      </c>
      <c r="O131" s="5">
        <f>RANK(Table13589[[#This Row],[Total2]],Table13589[Total2])</f>
        <v>9</v>
      </c>
    </row>
    <row r="132" spans="10:15">
      <c r="J132" s="3">
        <f>IF(COUNT(Table13589[[#This Row],[BEE1]:[Column4]])&gt;1,MIN(Table13589[[#This Row],[BEE1]:[Column2]]),0)</f>
        <v>0</v>
      </c>
      <c r="K132" s="17">
        <f>SUM(Table13589[[#This Row],[BEE1]:[Column3]])-Table13589[[#This Row],[Discard]]*0.9999</f>
        <v>0</v>
      </c>
      <c r="L132" s="2">
        <f>IF(Table13589[[#This Row],[Total]]&lt;&gt;"",RANK(Table13589[[#This Row],[Total]],Table13589[Total]),"")</f>
        <v>9</v>
      </c>
      <c r="M132" s="44" t="str">
        <f>IF(Table13589[[#This Row],[Name]]&gt;"",Table13589[[#This Row],[Name]],"")</f>
        <v/>
      </c>
      <c r="N132">
        <f>SUM(Table13589[[#This Row],[BEE1]:[Column3]])-Table13589[[#This Row],[Discard]]</f>
        <v>0</v>
      </c>
      <c r="O132" s="5">
        <f>RANK(Table13589[[#This Row],[Total2]],Table13589[Total2])</f>
        <v>9</v>
      </c>
    </row>
    <row r="133" spans="10:15">
      <c r="J133" s="3">
        <f>IF(COUNT(Table13589[[#This Row],[BEE1]:[Column4]])&gt;1,MIN(Table13589[[#This Row],[BEE1]:[Column2]]),0)</f>
        <v>0</v>
      </c>
      <c r="K133" s="17">
        <f>SUM(Table13589[[#This Row],[BEE1]:[Column3]])-Table13589[[#This Row],[Discard]]*0.9999</f>
        <v>0</v>
      </c>
      <c r="L133" s="2">
        <f>IF(Table13589[[#This Row],[Total]]&lt;&gt;"",RANK(Table13589[[#This Row],[Total]],Table13589[Total]),"")</f>
        <v>9</v>
      </c>
      <c r="M133" s="44" t="str">
        <f>IF(Table13589[[#This Row],[Name]]&gt;"",Table13589[[#This Row],[Name]],"")</f>
        <v/>
      </c>
      <c r="N133">
        <f>SUM(Table13589[[#This Row],[BEE1]:[Column3]])-Table13589[[#This Row],[Discard]]</f>
        <v>0</v>
      </c>
      <c r="O133" s="5">
        <f>RANK(Table13589[[#This Row],[Total2]],Table13589[Total2])</f>
        <v>9</v>
      </c>
    </row>
    <row r="134" spans="10:15">
      <c r="J134" s="3">
        <f>IF(COUNT(Table13589[[#This Row],[BEE1]:[Column4]])&gt;1,MIN(Table13589[[#This Row],[BEE1]:[Column2]]),0)</f>
        <v>0</v>
      </c>
      <c r="K134" s="17">
        <f>SUM(Table13589[[#This Row],[BEE1]:[Column3]])-Table13589[[#This Row],[Discard]]*0.9999</f>
        <v>0</v>
      </c>
      <c r="L134" s="2">
        <f>IF(Table13589[[#This Row],[Total]]&lt;&gt;"",RANK(Table13589[[#This Row],[Total]],Table13589[Total]),"")</f>
        <v>9</v>
      </c>
      <c r="M134" s="44" t="str">
        <f>IF(Table13589[[#This Row],[Name]]&gt;"",Table13589[[#This Row],[Name]],"")</f>
        <v/>
      </c>
      <c r="N134">
        <f>SUM(Table13589[[#This Row],[BEE1]:[Column3]])-Table13589[[#This Row],[Discard]]</f>
        <v>0</v>
      </c>
      <c r="O134" s="5">
        <f>RANK(Table13589[[#This Row],[Total2]],Table13589[Total2])</f>
        <v>9</v>
      </c>
    </row>
    <row r="135" spans="10:15">
      <c r="J135" s="3">
        <f>IF(COUNT(Table13589[[#This Row],[BEE1]:[Column4]])&gt;1,MIN(Table13589[[#This Row],[BEE1]:[Column2]]),0)</f>
        <v>0</v>
      </c>
      <c r="K135" s="17">
        <f>SUM(Table13589[[#This Row],[BEE1]:[Column3]])-Table13589[[#This Row],[Discard]]*0.9999</f>
        <v>0</v>
      </c>
      <c r="L135" s="2">
        <f>IF(Table13589[[#This Row],[Total]]&lt;&gt;"",RANK(Table13589[[#This Row],[Total]],Table13589[Total]),"")</f>
        <v>9</v>
      </c>
      <c r="M135" s="44" t="str">
        <f>IF(Table13589[[#This Row],[Name]]&gt;"",Table13589[[#This Row],[Name]],"")</f>
        <v/>
      </c>
      <c r="N135">
        <f>SUM(Table13589[[#This Row],[BEE1]:[Column3]])-Table13589[[#This Row],[Discard]]</f>
        <v>0</v>
      </c>
      <c r="O135" s="5">
        <f>RANK(Table13589[[#This Row],[Total2]],Table13589[Total2])</f>
        <v>9</v>
      </c>
    </row>
    <row r="136" spans="10:15">
      <c r="J136" s="3">
        <f>IF(COUNT(Table13589[[#This Row],[BEE1]:[Column4]])&gt;1,MIN(Table13589[[#This Row],[BEE1]:[Column2]]),0)</f>
        <v>0</v>
      </c>
      <c r="K136" s="17">
        <f>SUM(Table13589[[#This Row],[BEE1]:[Column3]])-Table13589[[#This Row],[Discard]]*0.9999</f>
        <v>0</v>
      </c>
      <c r="L136" s="2">
        <f>IF(Table13589[[#This Row],[Total]]&lt;&gt;"",RANK(Table13589[[#This Row],[Total]],Table13589[Total]),"")</f>
        <v>9</v>
      </c>
      <c r="M136" s="44" t="str">
        <f>IF(Table13589[[#This Row],[Name]]&gt;"",Table13589[[#This Row],[Name]],"")</f>
        <v/>
      </c>
      <c r="N136">
        <f>SUM(Table13589[[#This Row],[BEE1]:[Column3]])-Table13589[[#This Row],[Discard]]</f>
        <v>0</v>
      </c>
      <c r="O136" s="5">
        <f>RANK(Table13589[[#This Row],[Total2]],Table13589[Total2])</f>
        <v>9</v>
      </c>
    </row>
    <row r="137" spans="10:15">
      <c r="J137" s="3">
        <f>IF(COUNT(Table13589[[#This Row],[BEE1]:[Column4]])&gt;1,MIN(Table13589[[#This Row],[BEE1]:[Column2]]),0)</f>
        <v>0</v>
      </c>
      <c r="K137" s="17">
        <f>SUM(Table13589[[#This Row],[BEE1]:[Column3]])-Table13589[[#This Row],[Discard]]*0.9999</f>
        <v>0</v>
      </c>
      <c r="L137" s="2">
        <f>IF(Table13589[[#This Row],[Total]]&lt;&gt;"",RANK(Table13589[[#This Row],[Total]],Table13589[Total]),"")</f>
        <v>9</v>
      </c>
      <c r="M137" s="44" t="str">
        <f>IF(Table13589[[#This Row],[Name]]&gt;"",Table13589[[#This Row],[Name]],"")</f>
        <v/>
      </c>
      <c r="N137">
        <f>SUM(Table13589[[#This Row],[BEE1]:[Column3]])-Table13589[[#This Row],[Discard]]</f>
        <v>0</v>
      </c>
      <c r="O137" s="5">
        <f>RANK(Table13589[[#This Row],[Total2]],Table13589[Total2])</f>
        <v>9</v>
      </c>
    </row>
    <row r="138" spans="10:15">
      <c r="J138" s="3">
        <f>IF(COUNT(Table13589[[#This Row],[BEE1]:[Column4]])&gt;1,MIN(Table13589[[#This Row],[BEE1]:[Column2]]),0)</f>
        <v>0</v>
      </c>
      <c r="K138" s="17">
        <f>SUM(Table13589[[#This Row],[BEE1]:[Column3]])-Table13589[[#This Row],[Discard]]*0.9999</f>
        <v>0</v>
      </c>
      <c r="L138" s="2">
        <f>IF(Table13589[[#This Row],[Total]]&lt;&gt;"",RANK(Table13589[[#This Row],[Total]],Table13589[Total]),"")</f>
        <v>9</v>
      </c>
      <c r="M138" s="44" t="str">
        <f>IF(Table13589[[#This Row],[Name]]&gt;"",Table13589[[#This Row],[Name]],"")</f>
        <v/>
      </c>
      <c r="N138">
        <f>SUM(Table13589[[#This Row],[BEE1]:[Column3]])-Table13589[[#This Row],[Discard]]</f>
        <v>0</v>
      </c>
      <c r="O138" s="5">
        <f>RANK(Table13589[[#This Row],[Total2]],Table13589[Total2])</f>
        <v>9</v>
      </c>
    </row>
    <row r="139" spans="10:15">
      <c r="J139" s="3">
        <f>IF(COUNT(Table13589[[#This Row],[BEE1]:[Column4]])&gt;1,MIN(Table13589[[#This Row],[BEE1]:[Column2]]),0)</f>
        <v>0</v>
      </c>
      <c r="K139" s="17">
        <f>SUM(Table13589[[#This Row],[BEE1]:[Column3]])-Table13589[[#This Row],[Discard]]*0.9999</f>
        <v>0</v>
      </c>
      <c r="L139" s="2">
        <f>IF(Table13589[[#This Row],[Total]]&lt;&gt;"",RANK(Table13589[[#This Row],[Total]],Table13589[Total]),"")</f>
        <v>9</v>
      </c>
      <c r="M139" s="44" t="str">
        <f>IF(Table13589[[#This Row],[Name]]&gt;"",Table13589[[#This Row],[Name]],"")</f>
        <v/>
      </c>
      <c r="N139">
        <f>SUM(Table13589[[#This Row],[BEE1]:[Column3]])-Table13589[[#This Row],[Discard]]</f>
        <v>0</v>
      </c>
      <c r="O139" s="5">
        <f>RANK(Table13589[[#This Row],[Total2]],Table13589[Total2])</f>
        <v>9</v>
      </c>
    </row>
    <row r="140" spans="10:15">
      <c r="J140" s="3">
        <f>IF(COUNT(Table13589[[#This Row],[BEE1]:[Column4]])&gt;1,MIN(Table13589[[#This Row],[BEE1]:[Column2]]),0)</f>
        <v>0</v>
      </c>
      <c r="K140" s="17">
        <f>SUM(Table13589[[#This Row],[BEE1]:[Column3]])-Table13589[[#This Row],[Discard]]*0.9999</f>
        <v>0</v>
      </c>
      <c r="L140" s="2">
        <f>IF(Table13589[[#This Row],[Total]]&lt;&gt;"",RANK(Table13589[[#This Row],[Total]],Table13589[Total]),"")</f>
        <v>9</v>
      </c>
      <c r="M140" s="44" t="str">
        <f>IF(Table13589[[#This Row],[Name]]&gt;"",Table13589[[#This Row],[Name]],"")</f>
        <v/>
      </c>
      <c r="N140">
        <f>SUM(Table13589[[#This Row],[BEE1]:[Column3]])-Table13589[[#This Row],[Discard]]</f>
        <v>0</v>
      </c>
      <c r="O140" s="5">
        <f>RANK(Table13589[[#This Row],[Total2]],Table13589[Total2])</f>
        <v>9</v>
      </c>
    </row>
    <row r="141" spans="10:15">
      <c r="J141" s="3">
        <f>IF(COUNT(Table13589[[#This Row],[BEE1]:[Column4]])&gt;1,MIN(Table13589[[#This Row],[BEE1]:[Column2]]),0)</f>
        <v>0</v>
      </c>
      <c r="K141" s="17">
        <f>SUM(Table13589[[#This Row],[BEE1]:[Column3]])-Table13589[[#This Row],[Discard]]*0.9999</f>
        <v>0</v>
      </c>
      <c r="L141" s="2">
        <f>IF(Table13589[[#This Row],[Total]]&lt;&gt;"",RANK(Table13589[[#This Row],[Total]],Table13589[Total]),"")</f>
        <v>9</v>
      </c>
      <c r="M141" s="44" t="str">
        <f>IF(Table13589[[#This Row],[Name]]&gt;"",Table13589[[#This Row],[Name]],"")</f>
        <v/>
      </c>
      <c r="N141">
        <f>SUM(Table13589[[#This Row],[BEE1]:[Column3]])-Table13589[[#This Row],[Discard]]</f>
        <v>0</v>
      </c>
      <c r="O141" s="5">
        <f>RANK(Table13589[[#This Row],[Total2]],Table13589[Total2])</f>
        <v>9</v>
      </c>
    </row>
    <row r="142" spans="10:15">
      <c r="J142" s="3">
        <f>IF(COUNT(Table13589[[#This Row],[BEE1]:[Column4]])&gt;1,MIN(Table13589[[#This Row],[BEE1]:[Column2]]),0)</f>
        <v>0</v>
      </c>
      <c r="K142" s="17">
        <f>SUM(Table13589[[#This Row],[BEE1]:[Column3]])-Table13589[[#This Row],[Discard]]*0.9999</f>
        <v>0</v>
      </c>
      <c r="L142" s="2">
        <f>IF(Table13589[[#This Row],[Total]]&lt;&gt;"",RANK(Table13589[[#This Row],[Total]],Table13589[Total]),"")</f>
        <v>9</v>
      </c>
      <c r="M142" s="44" t="str">
        <f>IF(Table13589[[#This Row],[Name]]&gt;"",Table13589[[#This Row],[Name]],"")</f>
        <v/>
      </c>
      <c r="N142">
        <f>SUM(Table13589[[#This Row],[BEE1]:[Column3]])-Table13589[[#This Row],[Discard]]</f>
        <v>0</v>
      </c>
      <c r="O142" s="5">
        <f>RANK(Table13589[[#This Row],[Total2]],Table13589[Total2])</f>
        <v>9</v>
      </c>
    </row>
    <row r="143" spans="10:15">
      <c r="J143" s="3">
        <f>IF(COUNT(Table13589[[#This Row],[BEE1]:[Column4]])&gt;1,MIN(Table13589[[#This Row],[BEE1]:[Column2]]),0)</f>
        <v>0</v>
      </c>
      <c r="K143" s="17">
        <f>SUM(Table13589[[#This Row],[BEE1]:[Column3]])-Table13589[[#This Row],[Discard]]*0.9999</f>
        <v>0</v>
      </c>
      <c r="L143" s="2">
        <f>IF(Table13589[[#This Row],[Total]]&lt;&gt;"",RANK(Table13589[[#This Row],[Total]],Table13589[Total]),"")</f>
        <v>9</v>
      </c>
      <c r="M143" s="44" t="str">
        <f>IF(Table13589[[#This Row],[Name]]&gt;"",Table13589[[#This Row],[Name]],"")</f>
        <v/>
      </c>
      <c r="N143">
        <f>SUM(Table13589[[#This Row],[BEE1]:[Column3]])-Table13589[[#This Row],[Discard]]</f>
        <v>0</v>
      </c>
      <c r="O143" s="5">
        <f>RANK(Table13589[[#This Row],[Total2]],Table13589[Total2])</f>
        <v>9</v>
      </c>
    </row>
    <row r="144" spans="10:15">
      <c r="J144" s="3">
        <f>IF(COUNT(Table13589[[#This Row],[BEE1]:[Column4]])&gt;1,MIN(Table13589[[#This Row],[BEE1]:[Column2]]),0)</f>
        <v>0</v>
      </c>
      <c r="K144" s="17">
        <f>SUM(Table13589[[#This Row],[BEE1]:[Column3]])-Table13589[[#This Row],[Discard]]*0.9999</f>
        <v>0</v>
      </c>
      <c r="L144" s="2">
        <f>IF(Table13589[[#This Row],[Total]]&lt;&gt;"",RANK(Table13589[[#This Row],[Total]],Table13589[Total]),"")</f>
        <v>9</v>
      </c>
      <c r="M144" s="44" t="str">
        <f>IF(Table13589[[#This Row],[Name]]&gt;"",Table13589[[#This Row],[Name]],"")</f>
        <v/>
      </c>
      <c r="N144">
        <f>SUM(Table13589[[#This Row],[BEE1]:[Column3]])-Table13589[[#This Row],[Discard]]</f>
        <v>0</v>
      </c>
      <c r="O144" s="5">
        <f>RANK(Table13589[[#This Row],[Total2]],Table13589[Total2])</f>
        <v>9</v>
      </c>
    </row>
    <row r="145" spans="10:15">
      <c r="J145" s="3">
        <f>IF(COUNT(Table13589[[#This Row],[BEE1]:[Column4]])&gt;1,MIN(Table13589[[#This Row],[BEE1]:[Column2]]),0)</f>
        <v>0</v>
      </c>
      <c r="K145" s="17">
        <f>SUM(Table13589[[#This Row],[BEE1]:[Column3]])-Table13589[[#This Row],[Discard]]*0.9999</f>
        <v>0</v>
      </c>
      <c r="L145" s="2">
        <f>IF(Table13589[[#This Row],[Total]]&lt;&gt;"",RANK(Table13589[[#This Row],[Total]],Table13589[Total]),"")</f>
        <v>9</v>
      </c>
      <c r="M145" s="44" t="str">
        <f>IF(Table13589[[#This Row],[Name]]&gt;"",Table13589[[#This Row],[Name]],"")</f>
        <v/>
      </c>
      <c r="N145">
        <f>SUM(Table13589[[#This Row],[BEE1]:[Column3]])-Table13589[[#This Row],[Discard]]</f>
        <v>0</v>
      </c>
      <c r="O145" s="5">
        <f>RANK(Table13589[[#This Row],[Total2]],Table13589[Total2])</f>
        <v>9</v>
      </c>
    </row>
    <row r="146" spans="10:15">
      <c r="J146" s="3">
        <f>IF(COUNT(Table13589[[#This Row],[BEE1]:[Column4]])&gt;1,MIN(Table13589[[#This Row],[BEE1]:[Column2]]),0)</f>
        <v>0</v>
      </c>
      <c r="K146" s="17">
        <f>SUM(Table13589[[#This Row],[BEE1]:[Column3]])-Table13589[[#This Row],[Discard]]*0.9999</f>
        <v>0</v>
      </c>
      <c r="L146" s="2">
        <f>IF(Table13589[[#This Row],[Total]]&lt;&gt;"",RANK(Table13589[[#This Row],[Total]],Table13589[Total]),"")</f>
        <v>9</v>
      </c>
      <c r="M146" s="44" t="str">
        <f>IF(Table13589[[#This Row],[Name]]&gt;"",Table13589[[#This Row],[Name]],"")</f>
        <v/>
      </c>
      <c r="N146">
        <f>SUM(Table13589[[#This Row],[BEE1]:[Column3]])-Table13589[[#This Row],[Discard]]</f>
        <v>0</v>
      </c>
      <c r="O146" s="5">
        <f>RANK(Table13589[[#This Row],[Total2]],Table13589[Total2])</f>
        <v>9</v>
      </c>
    </row>
    <row r="147" spans="10:15">
      <c r="J147" s="3">
        <f>IF(COUNT(Table13589[[#This Row],[BEE1]:[Column4]])&gt;1,MIN(Table13589[[#This Row],[BEE1]:[Column2]]),0)</f>
        <v>0</v>
      </c>
      <c r="K147" s="17">
        <f>SUM(Table13589[[#This Row],[BEE1]:[Column3]])-Table13589[[#This Row],[Discard]]*0.9999</f>
        <v>0</v>
      </c>
      <c r="L147" s="2">
        <f>IF(Table13589[[#This Row],[Total]]&lt;&gt;"",RANK(Table13589[[#This Row],[Total]],Table13589[Total]),"")</f>
        <v>9</v>
      </c>
      <c r="M147" s="44" t="str">
        <f>IF(Table13589[[#This Row],[Name]]&gt;"",Table13589[[#This Row],[Name]],"")</f>
        <v/>
      </c>
      <c r="N147">
        <f>SUM(Table13589[[#This Row],[BEE1]:[Column3]])-Table13589[[#This Row],[Discard]]</f>
        <v>0</v>
      </c>
      <c r="O147" s="5">
        <f>RANK(Table13589[[#This Row],[Total2]],Table13589[Total2])</f>
        <v>9</v>
      </c>
    </row>
    <row r="148" spans="10:15">
      <c r="J148" s="3">
        <f>IF(COUNT(Table13589[[#This Row],[BEE1]:[Column4]])&gt;1,MIN(Table13589[[#This Row],[BEE1]:[Column2]]),0)</f>
        <v>0</v>
      </c>
      <c r="K148" s="17">
        <f>SUM(Table13589[[#This Row],[BEE1]:[Column3]])-Table13589[[#This Row],[Discard]]*0.9999</f>
        <v>0</v>
      </c>
      <c r="L148" s="2">
        <f>IF(Table13589[[#This Row],[Total]]&lt;&gt;"",RANK(Table13589[[#This Row],[Total]],Table13589[Total]),"")</f>
        <v>9</v>
      </c>
      <c r="M148" s="44" t="str">
        <f>IF(Table13589[[#This Row],[Name]]&gt;"",Table13589[[#This Row],[Name]],"")</f>
        <v/>
      </c>
      <c r="N148">
        <f>SUM(Table13589[[#This Row],[BEE1]:[Column3]])-Table13589[[#This Row],[Discard]]</f>
        <v>0</v>
      </c>
      <c r="O148" s="5">
        <f>RANK(Table13589[[#This Row],[Total2]],Table13589[Total2])</f>
        <v>9</v>
      </c>
    </row>
    <row r="149" spans="10:15">
      <c r="J149" s="3">
        <f>IF(COUNT(Table13589[[#This Row],[BEE1]:[Column4]])&gt;1,MIN(Table13589[[#This Row],[BEE1]:[Column2]]),0)</f>
        <v>0</v>
      </c>
      <c r="K149" s="17">
        <f>SUM(Table13589[[#This Row],[BEE1]:[Column3]])-Table13589[[#This Row],[Discard]]*0.9999</f>
        <v>0</v>
      </c>
      <c r="L149" s="2">
        <f>IF(Table13589[[#This Row],[Total]]&lt;&gt;"",RANK(Table13589[[#This Row],[Total]],Table13589[Total]),"")</f>
        <v>9</v>
      </c>
      <c r="M149" s="44" t="str">
        <f>IF(Table13589[[#This Row],[Name]]&gt;"",Table13589[[#This Row],[Name]],"")</f>
        <v/>
      </c>
      <c r="N149">
        <f>SUM(Table13589[[#This Row],[BEE1]:[Column3]])-Table13589[[#This Row],[Discard]]</f>
        <v>0</v>
      </c>
      <c r="O149" s="5">
        <f>RANK(Table13589[[#This Row],[Total2]],Table13589[Total2])</f>
        <v>9</v>
      </c>
    </row>
    <row r="150" spans="10:15">
      <c r="J150" s="3">
        <f>IF(COUNT(Table13589[[#This Row],[BEE1]:[Column4]])&gt;1,MIN(Table13589[[#This Row],[BEE1]:[Column2]]),0)</f>
        <v>0</v>
      </c>
      <c r="K150" s="17">
        <f>SUM(Table13589[[#This Row],[BEE1]:[Column3]])-Table13589[[#This Row],[Discard]]*0.9999</f>
        <v>0</v>
      </c>
      <c r="L150" s="2">
        <f>IF(Table13589[[#This Row],[Total]]&lt;&gt;"",RANK(Table13589[[#This Row],[Total]],Table13589[Total]),"")</f>
        <v>9</v>
      </c>
      <c r="M150" s="44" t="str">
        <f>IF(Table13589[[#This Row],[Name]]&gt;"",Table13589[[#This Row],[Name]],"")</f>
        <v/>
      </c>
      <c r="N150">
        <f>SUM(Table13589[[#This Row],[BEE1]:[Column3]])-Table13589[[#This Row],[Discard]]</f>
        <v>0</v>
      </c>
      <c r="O150" s="5">
        <f>RANK(Table13589[[#This Row],[Total2]],Table13589[Total2])</f>
        <v>9</v>
      </c>
    </row>
    <row r="151" spans="10:15">
      <c r="J151" s="3">
        <f>IF(COUNT(Table13589[[#This Row],[BEE1]:[Column4]])&gt;1,MIN(Table13589[[#This Row],[BEE1]:[Column2]]),0)</f>
        <v>0</v>
      </c>
      <c r="K151" s="17">
        <f>SUM(Table13589[[#This Row],[BEE1]:[Column3]])-Table13589[[#This Row],[Discard]]*0.9999</f>
        <v>0</v>
      </c>
      <c r="L151" s="2">
        <f>IF(Table13589[[#This Row],[Total]]&lt;&gt;"",RANK(Table13589[[#This Row],[Total]],Table13589[Total]),"")</f>
        <v>9</v>
      </c>
      <c r="M151" s="44" t="str">
        <f>IF(Table13589[[#This Row],[Name]]&gt;"",Table13589[[#This Row],[Name]],"")</f>
        <v/>
      </c>
      <c r="N151">
        <f>SUM(Table13589[[#This Row],[BEE1]:[Column3]])-Table13589[[#This Row],[Discard]]</f>
        <v>0</v>
      </c>
      <c r="O151" s="5">
        <f>RANK(Table13589[[#This Row],[Total2]],Table13589[Total2])</f>
        <v>9</v>
      </c>
    </row>
    <row r="152" spans="10:15">
      <c r="J152" s="3">
        <f>IF(COUNT(Table13589[[#This Row],[BEE1]:[Column4]])&gt;1,MIN(Table13589[[#This Row],[BEE1]:[Column2]]),0)</f>
        <v>0</v>
      </c>
      <c r="K152" s="17">
        <f>SUM(Table13589[[#This Row],[BEE1]:[Column3]])-Table13589[[#This Row],[Discard]]*0.9999</f>
        <v>0</v>
      </c>
      <c r="L152" s="2">
        <f>IF(Table13589[[#This Row],[Total]]&lt;&gt;"",RANK(Table13589[[#This Row],[Total]],Table13589[Total]),"")</f>
        <v>9</v>
      </c>
      <c r="M152" s="44" t="str">
        <f>IF(Table13589[[#This Row],[Name]]&gt;"",Table13589[[#This Row],[Name]],"")</f>
        <v/>
      </c>
      <c r="N152">
        <f>SUM(Table13589[[#This Row],[BEE1]:[Column3]])-Table13589[[#This Row],[Discard]]</f>
        <v>0</v>
      </c>
      <c r="O152" s="5">
        <f>RANK(Table13589[[#This Row],[Total2]],Table13589[Total2])</f>
        <v>9</v>
      </c>
    </row>
    <row r="153" spans="10:15">
      <c r="J153" s="3">
        <f>IF(COUNT(Table13589[[#This Row],[BEE1]:[Column4]])&gt;1,MIN(Table13589[[#This Row],[BEE1]:[Column2]]),0)</f>
        <v>0</v>
      </c>
      <c r="K153" s="17">
        <f>SUM(Table13589[[#This Row],[BEE1]:[Column3]])-Table13589[[#This Row],[Discard]]*0.9999</f>
        <v>0</v>
      </c>
      <c r="L153" s="2">
        <f>IF(Table13589[[#This Row],[Total]]&lt;&gt;"",RANK(Table13589[[#This Row],[Total]],Table13589[Total]),"")</f>
        <v>9</v>
      </c>
      <c r="M153" s="44" t="str">
        <f>IF(Table13589[[#This Row],[Name]]&gt;"",Table13589[[#This Row],[Name]],"")</f>
        <v/>
      </c>
      <c r="N153">
        <f>SUM(Table13589[[#This Row],[BEE1]:[Column3]])-Table13589[[#This Row],[Discard]]</f>
        <v>0</v>
      </c>
      <c r="O153" s="5">
        <f>RANK(Table13589[[#This Row],[Total2]],Table13589[Total2])</f>
        <v>9</v>
      </c>
    </row>
    <row r="154" spans="10:15">
      <c r="J154" s="3">
        <f>IF(COUNT(Table13589[[#This Row],[BEE1]:[Column4]])&gt;1,MIN(Table13589[[#This Row],[BEE1]:[Column2]]),0)</f>
        <v>0</v>
      </c>
      <c r="K154" s="17">
        <f>SUM(Table13589[[#This Row],[BEE1]:[Column3]])-Table13589[[#This Row],[Discard]]*0.9999</f>
        <v>0</v>
      </c>
      <c r="L154" s="2">
        <f>IF(Table13589[[#This Row],[Total]]&lt;&gt;"",RANK(Table13589[[#This Row],[Total]],Table13589[Total]),"")</f>
        <v>9</v>
      </c>
      <c r="M154" s="44" t="str">
        <f>IF(Table13589[[#This Row],[Name]]&gt;"",Table13589[[#This Row],[Name]],"")</f>
        <v/>
      </c>
      <c r="N154">
        <f>SUM(Table13589[[#This Row],[BEE1]:[Column3]])-Table13589[[#This Row],[Discard]]</f>
        <v>0</v>
      </c>
      <c r="O154" s="5">
        <f>RANK(Table13589[[#This Row],[Total2]],Table13589[Total2])</f>
        <v>9</v>
      </c>
    </row>
    <row r="155" spans="10:15">
      <c r="J155" s="3">
        <f>IF(COUNT(Table13589[[#This Row],[BEE1]:[Column4]])&gt;1,MIN(Table13589[[#This Row],[BEE1]:[Column2]]),0)</f>
        <v>0</v>
      </c>
      <c r="K155" s="17">
        <f>SUM(Table13589[[#This Row],[BEE1]:[Column3]])-Table13589[[#This Row],[Discard]]*0.9999</f>
        <v>0</v>
      </c>
      <c r="L155" s="2">
        <f>IF(Table13589[[#This Row],[Total]]&lt;&gt;"",RANK(Table13589[[#This Row],[Total]],Table13589[Total]),"")</f>
        <v>9</v>
      </c>
      <c r="M155" s="44" t="str">
        <f>IF(Table13589[[#This Row],[Name]]&gt;"",Table13589[[#This Row],[Name]],"")</f>
        <v/>
      </c>
      <c r="N155">
        <f>SUM(Table13589[[#This Row],[BEE1]:[Column3]])-Table13589[[#This Row],[Discard]]</f>
        <v>0</v>
      </c>
      <c r="O155" s="5">
        <f>RANK(Table13589[[#This Row],[Total2]],Table13589[Total2])</f>
        <v>9</v>
      </c>
    </row>
    <row r="156" spans="10:15">
      <c r="J156" s="3">
        <f>IF(COUNT(Table13589[[#This Row],[BEE1]:[Column4]])&gt;1,MIN(Table13589[[#This Row],[BEE1]:[Column2]]),0)</f>
        <v>0</v>
      </c>
      <c r="K156" s="17">
        <f>SUM(Table13589[[#This Row],[BEE1]:[Column3]])-Table13589[[#This Row],[Discard]]*0.9999</f>
        <v>0</v>
      </c>
      <c r="L156" s="2">
        <f>IF(Table13589[[#This Row],[Total]]&lt;&gt;"",RANK(Table13589[[#This Row],[Total]],Table13589[Total]),"")</f>
        <v>9</v>
      </c>
      <c r="M156" s="44" t="str">
        <f>IF(Table13589[[#This Row],[Name]]&gt;"",Table13589[[#This Row],[Name]],"")</f>
        <v/>
      </c>
      <c r="N156">
        <f>SUM(Table13589[[#This Row],[BEE1]:[Column3]])-Table13589[[#This Row],[Discard]]</f>
        <v>0</v>
      </c>
      <c r="O156" s="5">
        <f>RANK(Table13589[[#This Row],[Total2]],Table13589[Total2])</f>
        <v>9</v>
      </c>
    </row>
    <row r="157" spans="10:15">
      <c r="J157" s="3">
        <f>IF(COUNT(Table13589[[#This Row],[BEE1]:[Column4]])&gt;1,MIN(Table13589[[#This Row],[BEE1]:[Column2]]),0)</f>
        <v>0</v>
      </c>
      <c r="K157" s="17">
        <f>SUM(Table13589[[#This Row],[BEE1]:[Column3]])-Table13589[[#This Row],[Discard]]*0.9999</f>
        <v>0</v>
      </c>
      <c r="L157" s="2">
        <f>IF(Table13589[[#This Row],[Total]]&lt;&gt;"",RANK(Table13589[[#This Row],[Total]],Table13589[Total]),"")</f>
        <v>9</v>
      </c>
      <c r="M157" s="44" t="str">
        <f>IF(Table13589[[#This Row],[Name]]&gt;"",Table13589[[#This Row],[Name]],"")</f>
        <v/>
      </c>
      <c r="N157">
        <f>SUM(Table13589[[#This Row],[BEE1]:[Column3]])-Table13589[[#This Row],[Discard]]</f>
        <v>0</v>
      </c>
      <c r="O157" s="5">
        <f>RANK(Table13589[[#This Row],[Total2]],Table13589[Total2])</f>
        <v>9</v>
      </c>
    </row>
    <row r="158" spans="10:15">
      <c r="J158" s="3">
        <f>IF(COUNT(Table13589[[#This Row],[BEE1]:[Column4]])&gt;1,MIN(Table13589[[#This Row],[BEE1]:[Column2]]),0)</f>
        <v>0</v>
      </c>
      <c r="K158" s="17">
        <f>SUM(Table13589[[#This Row],[BEE1]:[Column3]])-Table13589[[#This Row],[Discard]]*0.9999</f>
        <v>0</v>
      </c>
      <c r="L158" s="2">
        <f>IF(Table13589[[#This Row],[Total]]&lt;&gt;"",RANK(Table13589[[#This Row],[Total]],Table13589[Total]),"")</f>
        <v>9</v>
      </c>
      <c r="M158" s="44" t="str">
        <f>IF(Table13589[[#This Row],[Name]]&gt;"",Table13589[[#This Row],[Name]],"")</f>
        <v/>
      </c>
      <c r="N158">
        <f>SUM(Table13589[[#This Row],[BEE1]:[Column3]])-Table13589[[#This Row],[Discard]]</f>
        <v>0</v>
      </c>
      <c r="O158" s="5">
        <f>RANK(Table13589[[#This Row],[Total2]],Table13589[Total2])</f>
        <v>9</v>
      </c>
    </row>
    <row r="159" spans="10:15">
      <c r="J159" s="3">
        <f>IF(COUNT(Table13589[[#This Row],[BEE1]:[Column4]])&gt;1,MIN(Table13589[[#This Row],[BEE1]:[Column2]]),0)</f>
        <v>0</v>
      </c>
      <c r="K159" s="17">
        <f>SUM(Table13589[[#This Row],[BEE1]:[Column3]])-Table13589[[#This Row],[Discard]]*0.9999</f>
        <v>0</v>
      </c>
      <c r="L159" s="2">
        <f>IF(Table13589[[#This Row],[Total]]&lt;&gt;"",RANK(Table13589[[#This Row],[Total]],Table13589[Total]),"")</f>
        <v>9</v>
      </c>
      <c r="M159" s="44" t="str">
        <f>IF(Table13589[[#This Row],[Name]]&gt;"",Table13589[[#This Row],[Name]],"")</f>
        <v/>
      </c>
      <c r="N159">
        <f>SUM(Table13589[[#This Row],[BEE1]:[Column3]])-Table13589[[#This Row],[Discard]]</f>
        <v>0</v>
      </c>
      <c r="O159" s="5">
        <f>RANK(Table13589[[#This Row],[Total2]],Table13589[Total2])</f>
        <v>9</v>
      </c>
    </row>
    <row r="160" spans="10:15">
      <c r="J160" s="3">
        <f>IF(COUNT(Table13589[[#This Row],[BEE1]:[Column4]])&gt;1,MIN(Table13589[[#This Row],[BEE1]:[Column2]]),0)</f>
        <v>0</v>
      </c>
      <c r="K160" s="17">
        <f>SUM(Table13589[[#This Row],[BEE1]:[Column3]])-Table13589[[#This Row],[Discard]]*0.9999</f>
        <v>0</v>
      </c>
      <c r="L160" s="2">
        <f>IF(Table13589[[#This Row],[Total]]&lt;&gt;"",RANK(Table13589[[#This Row],[Total]],Table13589[Total]),"")</f>
        <v>9</v>
      </c>
      <c r="M160" s="44" t="str">
        <f>IF(Table13589[[#This Row],[Name]]&gt;"",Table13589[[#This Row],[Name]],"")</f>
        <v/>
      </c>
      <c r="N160">
        <f>SUM(Table13589[[#This Row],[BEE1]:[Column3]])-Table13589[[#This Row],[Discard]]</f>
        <v>0</v>
      </c>
      <c r="O160" s="5">
        <f>RANK(Table13589[[#This Row],[Total2]],Table13589[Total2])</f>
        <v>9</v>
      </c>
    </row>
    <row r="161" spans="10:15">
      <c r="J161" s="3">
        <f>IF(COUNT(Table13589[[#This Row],[BEE1]:[Column4]])&gt;1,MIN(Table13589[[#This Row],[BEE1]:[Column2]]),0)</f>
        <v>0</v>
      </c>
      <c r="K161" s="17">
        <f>SUM(Table13589[[#This Row],[BEE1]:[Column3]])-Table13589[[#This Row],[Discard]]*0.9999</f>
        <v>0</v>
      </c>
      <c r="L161" s="2">
        <f>IF(Table13589[[#This Row],[Total]]&lt;&gt;"",RANK(Table13589[[#This Row],[Total]],Table13589[Total]),"")</f>
        <v>9</v>
      </c>
      <c r="M161" s="44" t="str">
        <f>IF(Table13589[[#This Row],[Name]]&gt;"",Table13589[[#This Row],[Name]],"")</f>
        <v/>
      </c>
      <c r="N161">
        <f>SUM(Table13589[[#This Row],[BEE1]:[Column3]])-Table13589[[#This Row],[Discard]]</f>
        <v>0</v>
      </c>
      <c r="O161" s="5">
        <f>RANK(Table13589[[#This Row],[Total2]],Table13589[Total2])</f>
        <v>9</v>
      </c>
    </row>
    <row r="162" spans="10:15">
      <c r="J162" s="3">
        <f>IF(COUNT(Table13589[[#This Row],[BEE1]:[Column4]])&gt;1,MIN(Table13589[[#This Row],[BEE1]:[Column2]]),0)</f>
        <v>0</v>
      </c>
      <c r="K162" s="17">
        <f>SUM(Table13589[[#This Row],[BEE1]:[Column3]])-Table13589[[#This Row],[Discard]]*0.9999</f>
        <v>0</v>
      </c>
      <c r="L162" s="2">
        <f>IF(Table13589[[#This Row],[Total]]&lt;&gt;"",RANK(Table13589[[#This Row],[Total]],Table13589[Total]),"")</f>
        <v>9</v>
      </c>
      <c r="M162" s="44" t="str">
        <f>IF(Table13589[[#This Row],[Name]]&gt;"",Table13589[[#This Row],[Name]],"")</f>
        <v/>
      </c>
      <c r="N162">
        <f>SUM(Table13589[[#This Row],[BEE1]:[Column3]])-Table13589[[#This Row],[Discard]]</f>
        <v>0</v>
      </c>
      <c r="O162" s="5">
        <f>RANK(Table13589[[#This Row],[Total2]],Table13589[Total2])</f>
        <v>9</v>
      </c>
    </row>
    <row r="163" spans="10:15">
      <c r="J163" s="3">
        <f>IF(COUNT(Table13589[[#This Row],[BEE1]:[Column4]])&gt;1,MIN(Table13589[[#This Row],[BEE1]:[Column2]]),0)</f>
        <v>0</v>
      </c>
      <c r="K163" s="17">
        <f>SUM(Table13589[[#This Row],[BEE1]:[Column3]])-Table13589[[#This Row],[Discard]]*0.9999</f>
        <v>0</v>
      </c>
      <c r="L163" s="2">
        <f>IF(Table13589[[#This Row],[Total]]&lt;&gt;"",RANK(Table13589[[#This Row],[Total]],Table13589[Total]),"")</f>
        <v>9</v>
      </c>
      <c r="M163" s="44" t="str">
        <f>IF(Table13589[[#This Row],[Name]]&gt;"",Table13589[[#This Row],[Name]],"")</f>
        <v/>
      </c>
      <c r="N163">
        <f>SUM(Table13589[[#This Row],[BEE1]:[Column3]])-Table13589[[#This Row],[Discard]]</f>
        <v>0</v>
      </c>
      <c r="O163" s="5">
        <f>RANK(Table13589[[#This Row],[Total2]],Table13589[Total2])</f>
        <v>9</v>
      </c>
    </row>
    <row r="164" spans="10:15">
      <c r="J164" s="3">
        <f>IF(COUNT(Table13589[[#This Row],[BEE1]:[Column4]])&gt;1,MIN(Table13589[[#This Row],[BEE1]:[Column2]]),0)</f>
        <v>0</v>
      </c>
      <c r="K164" s="17">
        <f>SUM(Table13589[[#This Row],[BEE1]:[Column3]])-Table13589[[#This Row],[Discard]]*0.9999</f>
        <v>0</v>
      </c>
      <c r="L164" s="2">
        <f>IF(Table13589[[#This Row],[Total]]&lt;&gt;"",RANK(Table13589[[#This Row],[Total]],Table13589[Total]),"")</f>
        <v>9</v>
      </c>
      <c r="M164" s="44" t="str">
        <f>IF(Table13589[[#This Row],[Name]]&gt;"",Table13589[[#This Row],[Name]],"")</f>
        <v/>
      </c>
      <c r="N164">
        <f>SUM(Table13589[[#This Row],[BEE1]:[Column3]])-Table13589[[#This Row],[Discard]]</f>
        <v>0</v>
      </c>
      <c r="O164" s="5">
        <f>RANK(Table13589[[#This Row],[Total2]],Table13589[Total2])</f>
        <v>9</v>
      </c>
    </row>
    <row r="165" spans="10:15">
      <c r="J165" s="3">
        <f>IF(COUNT(Table13589[[#This Row],[BEE1]:[Column4]])&gt;1,MIN(Table13589[[#This Row],[BEE1]:[Column2]]),0)</f>
        <v>0</v>
      </c>
      <c r="K165" s="17">
        <f>SUM(Table13589[[#This Row],[BEE1]:[Column3]])-Table13589[[#This Row],[Discard]]*0.9999</f>
        <v>0</v>
      </c>
      <c r="L165" s="2">
        <f>IF(Table13589[[#This Row],[Total]]&lt;&gt;"",RANK(Table13589[[#This Row],[Total]],Table13589[Total]),"")</f>
        <v>9</v>
      </c>
      <c r="M165" s="44" t="str">
        <f>IF(Table13589[[#This Row],[Name]]&gt;"",Table13589[[#This Row],[Name]],"")</f>
        <v/>
      </c>
      <c r="N165">
        <f>SUM(Table13589[[#This Row],[BEE1]:[Column3]])-Table13589[[#This Row],[Discard]]</f>
        <v>0</v>
      </c>
      <c r="O165" s="5">
        <f>RANK(Table13589[[#This Row],[Total2]],Table13589[Total2])</f>
        <v>9</v>
      </c>
    </row>
    <row r="166" spans="10:15">
      <c r="J166" s="3">
        <f>IF(COUNT(Table13589[[#This Row],[BEE1]:[Column4]])&gt;1,MIN(Table13589[[#This Row],[BEE1]:[Column2]]),0)</f>
        <v>0</v>
      </c>
      <c r="K166" s="17">
        <f>SUM(Table13589[[#This Row],[BEE1]:[Column3]])-Table13589[[#This Row],[Discard]]*0.9999</f>
        <v>0</v>
      </c>
      <c r="L166" s="2">
        <f>IF(Table13589[[#This Row],[Total]]&lt;&gt;"",RANK(Table13589[[#This Row],[Total]],Table13589[Total]),"")</f>
        <v>9</v>
      </c>
      <c r="M166" s="44" t="str">
        <f>IF(Table13589[[#This Row],[Name]]&gt;"",Table13589[[#This Row],[Name]],"")</f>
        <v/>
      </c>
      <c r="N166">
        <f>SUM(Table13589[[#This Row],[BEE1]:[Column3]])-Table13589[[#This Row],[Discard]]</f>
        <v>0</v>
      </c>
      <c r="O166" s="5">
        <f>RANK(Table13589[[#This Row],[Total2]],Table13589[Total2])</f>
        <v>9</v>
      </c>
    </row>
    <row r="167" spans="10:15">
      <c r="J167" s="3">
        <f>IF(COUNT(Table13589[[#This Row],[BEE1]:[Column4]])&gt;1,MIN(Table13589[[#This Row],[BEE1]:[Column2]]),0)</f>
        <v>0</v>
      </c>
      <c r="K167" s="17">
        <f>SUM(Table13589[[#This Row],[BEE1]:[Column3]])-Table13589[[#This Row],[Discard]]*0.9999</f>
        <v>0</v>
      </c>
      <c r="L167" s="2">
        <f>IF(Table13589[[#This Row],[Total]]&lt;&gt;"",RANK(Table13589[[#This Row],[Total]],Table13589[Total]),"")</f>
        <v>9</v>
      </c>
      <c r="M167" s="44" t="str">
        <f>IF(Table13589[[#This Row],[Name]]&gt;"",Table13589[[#This Row],[Name]],"")</f>
        <v/>
      </c>
      <c r="N167">
        <f>SUM(Table13589[[#This Row],[BEE1]:[Column3]])-Table13589[[#This Row],[Discard]]</f>
        <v>0</v>
      </c>
      <c r="O167" s="5">
        <f>RANK(Table13589[[#This Row],[Total2]],Table13589[Total2])</f>
        <v>9</v>
      </c>
    </row>
    <row r="168" spans="10:15">
      <c r="J168" s="3">
        <f>IF(COUNT(Table13589[[#This Row],[BEE1]:[Column4]])&gt;1,MIN(Table13589[[#This Row],[BEE1]:[Column2]]),0)</f>
        <v>0</v>
      </c>
      <c r="K168" s="17">
        <f>SUM(Table13589[[#This Row],[BEE1]:[Column3]])-Table13589[[#This Row],[Discard]]*0.9999</f>
        <v>0</v>
      </c>
      <c r="L168" s="2">
        <f>IF(Table13589[[#This Row],[Total]]&lt;&gt;"",RANK(Table13589[[#This Row],[Total]],Table13589[Total]),"")</f>
        <v>9</v>
      </c>
      <c r="M168" s="44" t="str">
        <f>IF(Table13589[[#This Row],[Name]]&gt;"",Table13589[[#This Row],[Name]],"")</f>
        <v/>
      </c>
      <c r="N168">
        <f>SUM(Table13589[[#This Row],[BEE1]:[Column3]])-Table13589[[#This Row],[Discard]]</f>
        <v>0</v>
      </c>
      <c r="O168" s="5">
        <f>RANK(Table13589[[#This Row],[Total2]],Table13589[Total2])</f>
        <v>9</v>
      </c>
    </row>
    <row r="169" spans="10:15">
      <c r="J169" s="3">
        <f>IF(COUNT(Table13589[[#This Row],[BEE1]:[Column4]])&gt;1,MIN(Table13589[[#This Row],[BEE1]:[Column2]]),0)</f>
        <v>0</v>
      </c>
      <c r="K169" s="17">
        <f>SUM(Table13589[[#This Row],[BEE1]:[Column3]])-Table13589[[#This Row],[Discard]]*0.9999</f>
        <v>0</v>
      </c>
      <c r="L169" s="2">
        <f>IF(Table13589[[#This Row],[Total]]&lt;&gt;"",RANK(Table13589[[#This Row],[Total]],Table13589[Total]),"")</f>
        <v>9</v>
      </c>
      <c r="M169" s="44" t="str">
        <f>IF(Table13589[[#This Row],[Name]]&gt;"",Table13589[[#This Row],[Name]],"")</f>
        <v/>
      </c>
      <c r="N169">
        <f>SUM(Table13589[[#This Row],[BEE1]:[Column3]])-Table13589[[#This Row],[Discard]]</f>
        <v>0</v>
      </c>
      <c r="O169" s="5">
        <f>RANK(Table13589[[#This Row],[Total2]],Table13589[Total2])</f>
        <v>9</v>
      </c>
    </row>
    <row r="170" spans="10:15">
      <c r="J170" s="3">
        <f>IF(COUNT(Table13589[[#This Row],[BEE1]:[Column4]])&gt;1,MIN(Table13589[[#This Row],[BEE1]:[Column2]]),0)</f>
        <v>0</v>
      </c>
      <c r="K170" s="17">
        <f>SUM(Table13589[[#This Row],[BEE1]:[Column3]])-Table13589[[#This Row],[Discard]]*0.9999</f>
        <v>0</v>
      </c>
      <c r="L170" s="2">
        <f>IF(Table13589[[#This Row],[Total]]&lt;&gt;"",RANK(Table13589[[#This Row],[Total]],Table13589[Total]),"")</f>
        <v>9</v>
      </c>
      <c r="M170" s="44" t="str">
        <f>IF(Table13589[[#This Row],[Name]]&gt;"",Table13589[[#This Row],[Name]],"")</f>
        <v/>
      </c>
      <c r="N170">
        <f>SUM(Table13589[[#This Row],[BEE1]:[Column3]])-Table13589[[#This Row],[Discard]]</f>
        <v>0</v>
      </c>
      <c r="O170" s="5">
        <f>RANK(Table13589[[#This Row],[Total2]],Table13589[Total2])</f>
        <v>9</v>
      </c>
    </row>
    <row r="171" spans="10:15">
      <c r="J171" s="3">
        <f>IF(COUNT(Table13589[[#This Row],[BEE1]:[Column4]])&gt;1,MIN(Table13589[[#This Row],[BEE1]:[Column2]]),0)</f>
        <v>0</v>
      </c>
      <c r="K171" s="17">
        <f>SUM(Table13589[[#This Row],[BEE1]:[Column3]])-Table13589[[#This Row],[Discard]]*0.9999</f>
        <v>0</v>
      </c>
      <c r="L171" s="2">
        <f>IF(Table13589[[#This Row],[Total]]&lt;&gt;"",RANK(Table13589[[#This Row],[Total]],Table13589[Total]),"")</f>
        <v>9</v>
      </c>
      <c r="M171" s="44" t="str">
        <f>IF(Table13589[[#This Row],[Name]]&gt;"",Table13589[[#This Row],[Name]],"")</f>
        <v/>
      </c>
      <c r="N171">
        <f>SUM(Table13589[[#This Row],[BEE1]:[Column3]])-Table13589[[#This Row],[Discard]]</f>
        <v>0</v>
      </c>
      <c r="O171" s="5">
        <f>RANK(Table13589[[#This Row],[Total2]],Table13589[Total2])</f>
        <v>9</v>
      </c>
    </row>
    <row r="172" spans="10:15">
      <c r="J172" s="3">
        <f>IF(COUNT(Table13589[[#This Row],[BEE1]:[Column4]])&gt;1,MIN(Table13589[[#This Row],[BEE1]:[Column2]]),0)</f>
        <v>0</v>
      </c>
      <c r="K172" s="17">
        <f>SUM(Table13589[[#This Row],[BEE1]:[Column3]])-Table13589[[#This Row],[Discard]]*0.9999</f>
        <v>0</v>
      </c>
      <c r="L172" s="2">
        <f>IF(Table13589[[#This Row],[Total]]&lt;&gt;"",RANK(Table13589[[#This Row],[Total]],Table13589[Total]),"")</f>
        <v>9</v>
      </c>
      <c r="M172" s="44" t="str">
        <f>IF(Table13589[[#This Row],[Name]]&gt;"",Table13589[[#This Row],[Name]],"")</f>
        <v/>
      </c>
      <c r="N172">
        <f>SUM(Table13589[[#This Row],[BEE1]:[Column3]])-Table13589[[#This Row],[Discard]]</f>
        <v>0</v>
      </c>
      <c r="O172" s="5">
        <f>RANK(Table13589[[#This Row],[Total2]],Table13589[Total2])</f>
        <v>9</v>
      </c>
    </row>
    <row r="173" spans="10:15">
      <c r="J173" s="3">
        <f>IF(COUNT(Table13589[[#This Row],[BEE1]:[Column4]])&gt;1,MIN(Table13589[[#This Row],[BEE1]:[Column2]]),0)</f>
        <v>0</v>
      </c>
      <c r="K173" s="17">
        <f>SUM(Table13589[[#This Row],[BEE1]:[Column3]])-Table13589[[#This Row],[Discard]]*0.9999</f>
        <v>0</v>
      </c>
      <c r="L173" s="2">
        <f>IF(Table13589[[#This Row],[Total]]&lt;&gt;"",RANK(Table13589[[#This Row],[Total]],Table13589[Total]),"")</f>
        <v>9</v>
      </c>
      <c r="M173" s="44" t="str">
        <f>IF(Table13589[[#This Row],[Name]]&gt;"",Table13589[[#This Row],[Name]],"")</f>
        <v/>
      </c>
      <c r="N173">
        <f>SUM(Table13589[[#This Row],[BEE1]:[Column3]])-Table13589[[#This Row],[Discard]]</f>
        <v>0</v>
      </c>
      <c r="O173" s="5">
        <f>RANK(Table13589[[#This Row],[Total2]],Table13589[Total2])</f>
        <v>9</v>
      </c>
    </row>
    <row r="174" spans="10:15">
      <c r="J174" s="3">
        <f>IF(COUNT(Table13589[[#This Row],[BEE1]:[Column4]])&gt;1,MIN(Table13589[[#This Row],[BEE1]:[Column2]]),0)</f>
        <v>0</v>
      </c>
      <c r="K174" s="17">
        <f>SUM(Table13589[[#This Row],[BEE1]:[Column3]])-Table13589[[#This Row],[Discard]]*0.9999</f>
        <v>0</v>
      </c>
      <c r="L174" s="2">
        <f>IF(Table13589[[#This Row],[Total]]&lt;&gt;"",RANK(Table13589[[#This Row],[Total]],Table13589[Total]),"")</f>
        <v>9</v>
      </c>
      <c r="M174" s="44" t="str">
        <f>IF(Table13589[[#This Row],[Name]]&gt;"",Table13589[[#This Row],[Name]],"")</f>
        <v/>
      </c>
      <c r="N174">
        <f>SUM(Table13589[[#This Row],[BEE1]:[Column3]])-Table13589[[#This Row],[Discard]]</f>
        <v>0</v>
      </c>
      <c r="O174" s="5">
        <f>RANK(Table13589[[#This Row],[Total2]],Table13589[Total2])</f>
        <v>9</v>
      </c>
    </row>
    <row r="175" spans="10:15">
      <c r="J175" s="3">
        <f>IF(COUNT(Table13589[[#This Row],[BEE1]:[Column4]])&gt;1,MIN(Table13589[[#This Row],[BEE1]:[Column2]]),0)</f>
        <v>0</v>
      </c>
      <c r="K175" s="17">
        <f>SUM(Table13589[[#This Row],[BEE1]:[Column3]])-Table13589[[#This Row],[Discard]]*0.9999</f>
        <v>0</v>
      </c>
      <c r="L175" s="2">
        <f>IF(Table13589[[#This Row],[Total]]&lt;&gt;"",RANK(Table13589[[#This Row],[Total]],Table13589[Total]),"")</f>
        <v>9</v>
      </c>
      <c r="M175" s="44" t="str">
        <f>IF(Table13589[[#This Row],[Name]]&gt;"",Table13589[[#This Row],[Name]],"")</f>
        <v/>
      </c>
      <c r="N175">
        <f>SUM(Table13589[[#This Row],[BEE1]:[Column3]])-Table13589[[#This Row],[Discard]]</f>
        <v>0</v>
      </c>
      <c r="O175" s="5">
        <f>RANK(Table13589[[#This Row],[Total2]],Table13589[Total2])</f>
        <v>9</v>
      </c>
    </row>
    <row r="176" spans="10:15">
      <c r="J176" s="3">
        <f>IF(COUNT(Table13589[[#This Row],[BEE1]:[Column4]])&gt;1,MIN(Table13589[[#This Row],[BEE1]:[Column2]]),0)</f>
        <v>0</v>
      </c>
      <c r="K176" s="17">
        <f>SUM(Table13589[[#This Row],[BEE1]:[Column3]])-Table13589[[#This Row],[Discard]]*0.9999</f>
        <v>0</v>
      </c>
      <c r="L176" s="2">
        <f>IF(Table13589[[#This Row],[Total]]&lt;&gt;"",RANK(Table13589[[#This Row],[Total]],Table13589[Total]),"")</f>
        <v>9</v>
      </c>
      <c r="M176" s="44" t="str">
        <f>IF(Table13589[[#This Row],[Name]]&gt;"",Table13589[[#This Row],[Name]],"")</f>
        <v/>
      </c>
      <c r="N176">
        <f>SUM(Table13589[[#This Row],[BEE1]:[Column3]])-Table13589[[#This Row],[Discard]]</f>
        <v>0</v>
      </c>
      <c r="O176" s="5">
        <f>RANK(Table13589[[#This Row],[Total2]],Table13589[Total2])</f>
        <v>9</v>
      </c>
    </row>
    <row r="177" spans="10:15">
      <c r="J177" s="3">
        <f>IF(COUNT(Table13589[[#This Row],[BEE1]:[Column4]])&gt;1,MIN(Table13589[[#This Row],[BEE1]:[Column2]]),0)</f>
        <v>0</v>
      </c>
      <c r="K177" s="17">
        <f>SUM(Table13589[[#This Row],[BEE1]:[Column3]])-Table13589[[#This Row],[Discard]]*0.9999</f>
        <v>0</v>
      </c>
      <c r="L177" s="2">
        <f>IF(Table13589[[#This Row],[Total]]&lt;&gt;"",RANK(Table13589[[#This Row],[Total]],Table13589[Total]),"")</f>
        <v>9</v>
      </c>
      <c r="M177" s="44" t="str">
        <f>IF(Table13589[[#This Row],[Name]]&gt;"",Table13589[[#This Row],[Name]],"")</f>
        <v/>
      </c>
      <c r="N177">
        <f>SUM(Table13589[[#This Row],[BEE1]:[Column3]])-Table13589[[#This Row],[Discard]]</f>
        <v>0</v>
      </c>
      <c r="O177" s="5">
        <f>RANK(Table13589[[#This Row],[Total2]],Table13589[Total2])</f>
        <v>9</v>
      </c>
    </row>
    <row r="178" spans="10:15">
      <c r="J178" s="3">
        <f>IF(COUNT(Table13589[[#This Row],[BEE1]:[Column4]])&gt;1,MIN(Table13589[[#This Row],[BEE1]:[Column2]]),0)</f>
        <v>0</v>
      </c>
      <c r="K178" s="17">
        <f>SUM(Table13589[[#This Row],[BEE1]:[Column3]])-Table13589[[#This Row],[Discard]]*0.9999</f>
        <v>0</v>
      </c>
      <c r="L178" s="2">
        <f>IF(Table13589[[#This Row],[Total]]&lt;&gt;"",RANK(Table13589[[#This Row],[Total]],Table13589[Total]),"")</f>
        <v>9</v>
      </c>
      <c r="M178" s="44" t="str">
        <f>IF(Table13589[[#This Row],[Name]]&gt;"",Table13589[[#This Row],[Name]],"")</f>
        <v/>
      </c>
      <c r="N178">
        <f>SUM(Table13589[[#This Row],[BEE1]:[Column3]])-Table13589[[#This Row],[Discard]]</f>
        <v>0</v>
      </c>
      <c r="O178" s="5">
        <f>RANK(Table13589[[#This Row],[Total2]],Table13589[Total2])</f>
        <v>9</v>
      </c>
    </row>
    <row r="179" spans="10:15">
      <c r="J179" s="3">
        <f>IF(COUNT(Table13589[[#This Row],[BEE1]:[Column4]])&gt;1,MIN(Table13589[[#This Row],[BEE1]:[Column2]]),0)</f>
        <v>0</v>
      </c>
      <c r="K179" s="17">
        <f>SUM(Table13589[[#This Row],[BEE1]:[Column3]])-Table13589[[#This Row],[Discard]]*0.9999</f>
        <v>0</v>
      </c>
      <c r="L179" s="2">
        <f>IF(Table13589[[#This Row],[Total]]&lt;&gt;"",RANK(Table13589[[#This Row],[Total]],Table13589[Total]),"")</f>
        <v>9</v>
      </c>
      <c r="M179" s="44" t="str">
        <f>IF(Table13589[[#This Row],[Name]]&gt;"",Table13589[[#This Row],[Name]],"")</f>
        <v/>
      </c>
      <c r="N179">
        <f>SUM(Table13589[[#This Row],[BEE1]:[Column3]])-Table13589[[#This Row],[Discard]]</f>
        <v>0</v>
      </c>
      <c r="O179" s="5">
        <f>RANK(Table13589[[#This Row],[Total2]],Table13589[Total2])</f>
        <v>9</v>
      </c>
    </row>
    <row r="180" spans="10:15">
      <c r="J180" s="3">
        <f>IF(COUNT(Table13589[[#This Row],[BEE1]:[Column4]])&gt;1,MIN(Table13589[[#This Row],[BEE1]:[Column2]]),0)</f>
        <v>0</v>
      </c>
      <c r="K180" s="17">
        <f>SUM(Table13589[[#This Row],[BEE1]:[Column3]])-Table13589[[#This Row],[Discard]]*0.9999</f>
        <v>0</v>
      </c>
      <c r="L180" s="2">
        <f>IF(Table13589[[#This Row],[Total]]&lt;&gt;"",RANK(Table13589[[#This Row],[Total]],Table13589[Total]),"")</f>
        <v>9</v>
      </c>
      <c r="M180" s="44" t="str">
        <f>IF(Table13589[[#This Row],[Name]]&gt;"",Table13589[[#This Row],[Name]],"")</f>
        <v/>
      </c>
      <c r="N180">
        <f>SUM(Table13589[[#This Row],[BEE1]:[Column3]])-Table13589[[#This Row],[Discard]]</f>
        <v>0</v>
      </c>
      <c r="O180" s="5">
        <f>RANK(Table13589[[#This Row],[Total2]],Table13589[Total2])</f>
        <v>9</v>
      </c>
    </row>
    <row r="181" spans="10:15">
      <c r="J181" s="3">
        <f>IF(COUNT(Table13589[[#This Row],[BEE1]:[Column4]])&gt;1,MIN(Table13589[[#This Row],[BEE1]:[Column2]]),0)</f>
        <v>0</v>
      </c>
      <c r="K181" s="17">
        <f>SUM(Table13589[[#This Row],[BEE1]:[Column3]])-Table13589[[#This Row],[Discard]]*0.9999</f>
        <v>0</v>
      </c>
      <c r="L181" s="2">
        <f>IF(Table13589[[#This Row],[Total]]&lt;&gt;"",RANK(Table13589[[#This Row],[Total]],Table13589[Total]),"")</f>
        <v>9</v>
      </c>
      <c r="M181" s="44" t="str">
        <f>IF(Table13589[[#This Row],[Name]]&gt;"",Table13589[[#This Row],[Name]],"")</f>
        <v/>
      </c>
      <c r="N181">
        <f>SUM(Table13589[[#This Row],[BEE1]:[Column3]])-Table13589[[#This Row],[Discard]]</f>
        <v>0</v>
      </c>
      <c r="O181" s="5">
        <f>RANK(Table13589[[#This Row],[Total2]],Table13589[Total2])</f>
        <v>9</v>
      </c>
    </row>
    <row r="182" spans="10:15">
      <c r="J182" s="3">
        <f>IF(COUNT(Table13589[[#This Row],[BEE1]:[Column4]])&gt;1,MIN(Table13589[[#This Row],[BEE1]:[Column2]]),0)</f>
        <v>0</v>
      </c>
      <c r="K182" s="17">
        <f>SUM(Table13589[[#This Row],[BEE1]:[Column3]])-Table13589[[#This Row],[Discard]]*0.9999</f>
        <v>0</v>
      </c>
      <c r="L182" s="2">
        <f>IF(Table13589[[#This Row],[Total]]&lt;&gt;"",RANK(Table13589[[#This Row],[Total]],Table13589[Total]),"")</f>
        <v>9</v>
      </c>
      <c r="M182" s="44" t="str">
        <f>IF(Table13589[[#This Row],[Name]]&gt;"",Table13589[[#This Row],[Name]],"")</f>
        <v/>
      </c>
      <c r="N182">
        <f>SUM(Table13589[[#This Row],[BEE1]:[Column3]])-Table13589[[#This Row],[Discard]]</f>
        <v>0</v>
      </c>
      <c r="O182" s="5">
        <f>RANK(Table13589[[#This Row],[Total2]],Table13589[Total2])</f>
        <v>9</v>
      </c>
    </row>
    <row r="183" spans="10:15">
      <c r="J183" s="3">
        <f>IF(COUNT(Table13589[[#This Row],[BEE1]:[Column4]])&gt;1,MIN(Table13589[[#This Row],[BEE1]:[Column2]]),0)</f>
        <v>0</v>
      </c>
      <c r="K183" s="17">
        <f>SUM(Table13589[[#This Row],[BEE1]:[Column3]])-Table13589[[#This Row],[Discard]]*0.9999</f>
        <v>0</v>
      </c>
      <c r="L183" s="2">
        <f>IF(Table13589[[#This Row],[Total]]&lt;&gt;"",RANK(Table13589[[#This Row],[Total]],Table13589[Total]),"")</f>
        <v>9</v>
      </c>
      <c r="M183" s="44" t="str">
        <f>IF(Table13589[[#This Row],[Name]]&gt;"",Table13589[[#This Row],[Name]],"")</f>
        <v/>
      </c>
      <c r="N183">
        <f>SUM(Table13589[[#This Row],[BEE1]:[Column3]])-Table13589[[#This Row],[Discard]]</f>
        <v>0</v>
      </c>
      <c r="O183" s="5">
        <f>RANK(Table13589[[#This Row],[Total2]],Table13589[Total2])</f>
        <v>9</v>
      </c>
    </row>
    <row r="184" spans="10:15">
      <c r="J184" s="3">
        <f>IF(COUNT(Table13589[[#This Row],[BEE1]:[Column4]])&gt;1,MIN(Table13589[[#This Row],[BEE1]:[Column2]]),0)</f>
        <v>0</v>
      </c>
      <c r="K184" s="17">
        <f>SUM(Table13589[[#This Row],[BEE1]:[Column3]])-Table13589[[#This Row],[Discard]]*0.9999</f>
        <v>0</v>
      </c>
      <c r="L184" s="2">
        <f>IF(Table13589[[#This Row],[Total]]&lt;&gt;"",RANK(Table13589[[#This Row],[Total]],Table13589[Total]),"")</f>
        <v>9</v>
      </c>
      <c r="M184" s="44" t="str">
        <f>IF(Table13589[[#This Row],[Name]]&gt;"",Table13589[[#This Row],[Name]],"")</f>
        <v/>
      </c>
      <c r="N184">
        <f>SUM(Table13589[[#This Row],[BEE1]:[Column3]])-Table13589[[#This Row],[Discard]]</f>
        <v>0</v>
      </c>
      <c r="O184" s="5">
        <f>RANK(Table13589[[#This Row],[Total2]],Table13589[Total2])</f>
        <v>9</v>
      </c>
    </row>
    <row r="185" spans="10:15">
      <c r="J185" s="3">
        <f>IF(COUNT(Table13589[[#This Row],[BEE1]:[Column4]])&gt;1,MIN(Table13589[[#This Row],[BEE1]:[Column2]]),0)</f>
        <v>0</v>
      </c>
      <c r="K185" s="17">
        <f>SUM(Table13589[[#This Row],[BEE1]:[Column3]])-Table13589[[#This Row],[Discard]]*0.9999</f>
        <v>0</v>
      </c>
      <c r="L185" s="2">
        <f>IF(Table13589[[#This Row],[Total]]&lt;&gt;"",RANK(Table13589[[#This Row],[Total]],Table13589[Total]),"")</f>
        <v>9</v>
      </c>
      <c r="M185" s="44" t="str">
        <f>IF(Table13589[[#This Row],[Name]]&gt;"",Table13589[[#This Row],[Name]],"")</f>
        <v/>
      </c>
      <c r="N185">
        <f>SUM(Table13589[[#This Row],[BEE1]:[Column3]])-Table13589[[#This Row],[Discard]]</f>
        <v>0</v>
      </c>
      <c r="O185" s="5">
        <f>RANK(Table13589[[#This Row],[Total2]],Table13589[Total2])</f>
        <v>9</v>
      </c>
    </row>
    <row r="186" spans="10:15">
      <c r="J186" s="3">
        <f>IF(COUNT(Table13589[[#This Row],[BEE1]:[Column4]])&gt;1,MIN(Table13589[[#This Row],[BEE1]:[Column2]]),0)</f>
        <v>0</v>
      </c>
      <c r="K186" s="17">
        <f>SUM(Table13589[[#This Row],[BEE1]:[Column3]])-Table13589[[#This Row],[Discard]]*0.9999</f>
        <v>0</v>
      </c>
      <c r="L186" s="2">
        <f>IF(Table13589[[#This Row],[Total]]&lt;&gt;"",RANK(Table13589[[#This Row],[Total]],Table13589[Total]),"")</f>
        <v>9</v>
      </c>
      <c r="M186" s="44" t="str">
        <f>IF(Table13589[[#This Row],[Name]]&gt;"",Table13589[[#This Row],[Name]],"")</f>
        <v/>
      </c>
      <c r="N186">
        <f>SUM(Table13589[[#This Row],[BEE1]:[Column3]])-Table13589[[#This Row],[Discard]]</f>
        <v>0</v>
      </c>
      <c r="O186" s="5">
        <f>RANK(Table13589[[#This Row],[Total2]],Table13589[Total2])</f>
        <v>9</v>
      </c>
    </row>
    <row r="187" spans="10:15">
      <c r="J187" s="3">
        <f>IF(COUNT(Table13589[[#This Row],[BEE1]:[Column4]])&gt;1,MIN(Table13589[[#This Row],[BEE1]:[Column2]]),0)</f>
        <v>0</v>
      </c>
      <c r="K187" s="17">
        <f>SUM(Table13589[[#This Row],[BEE1]:[Column3]])-Table13589[[#This Row],[Discard]]*0.9999</f>
        <v>0</v>
      </c>
      <c r="L187" s="2">
        <f>IF(Table13589[[#This Row],[Total]]&lt;&gt;"",RANK(Table13589[[#This Row],[Total]],Table13589[Total]),"")</f>
        <v>9</v>
      </c>
      <c r="M187" s="44" t="str">
        <f>IF(Table13589[[#This Row],[Name]]&gt;"",Table13589[[#This Row],[Name]],"")</f>
        <v/>
      </c>
      <c r="N187">
        <f>SUM(Table13589[[#This Row],[BEE1]:[Column3]])-Table13589[[#This Row],[Discard]]</f>
        <v>0</v>
      </c>
      <c r="O187" s="5">
        <f>RANK(Table13589[[#This Row],[Total2]],Table13589[Total2])</f>
        <v>9</v>
      </c>
    </row>
    <row r="188" spans="10:15">
      <c r="J188" s="3">
        <f>IF(COUNT(Table13589[[#This Row],[BEE1]:[Column4]])&gt;1,MIN(Table13589[[#This Row],[BEE1]:[Column2]]),0)</f>
        <v>0</v>
      </c>
      <c r="K188" s="17">
        <f>SUM(Table13589[[#This Row],[BEE1]:[Column3]])-Table13589[[#This Row],[Discard]]*0.9999</f>
        <v>0</v>
      </c>
      <c r="L188" s="2">
        <f>IF(Table13589[[#This Row],[Total]]&lt;&gt;"",RANK(Table13589[[#This Row],[Total]],Table13589[Total]),"")</f>
        <v>9</v>
      </c>
      <c r="M188" s="44" t="str">
        <f>IF(Table13589[[#This Row],[Name]]&gt;"",Table13589[[#This Row],[Name]],"")</f>
        <v/>
      </c>
      <c r="N188">
        <f>SUM(Table13589[[#This Row],[BEE1]:[Column3]])-Table13589[[#This Row],[Discard]]</f>
        <v>0</v>
      </c>
      <c r="O188" s="5">
        <f>RANK(Table13589[[#This Row],[Total2]],Table13589[Total2])</f>
        <v>9</v>
      </c>
    </row>
    <row r="189" spans="10:15">
      <c r="J189" s="3">
        <f>IF(COUNT(Table13589[[#This Row],[BEE1]:[Column4]])&gt;1,MIN(Table13589[[#This Row],[BEE1]:[Column2]]),0)</f>
        <v>0</v>
      </c>
      <c r="K189" s="17">
        <f>SUM(Table13589[[#This Row],[BEE1]:[Column3]])-Table13589[[#This Row],[Discard]]*0.9999</f>
        <v>0</v>
      </c>
      <c r="L189" s="2">
        <f>IF(Table13589[[#This Row],[Total]]&lt;&gt;"",RANK(Table13589[[#This Row],[Total]],Table13589[Total]),"")</f>
        <v>9</v>
      </c>
      <c r="M189" s="44" t="str">
        <f>IF(Table13589[[#This Row],[Name]]&gt;"",Table13589[[#This Row],[Name]],"")</f>
        <v/>
      </c>
      <c r="N189">
        <f>SUM(Table13589[[#This Row],[BEE1]:[Column3]])-Table13589[[#This Row],[Discard]]</f>
        <v>0</v>
      </c>
      <c r="O189" s="5">
        <f>RANK(Table13589[[#This Row],[Total2]],Table13589[Total2])</f>
        <v>9</v>
      </c>
    </row>
    <row r="190" spans="10:15">
      <c r="J190" s="3">
        <f>IF(COUNT(Table13589[[#This Row],[BEE1]:[Column4]])&gt;1,MIN(Table13589[[#This Row],[BEE1]:[Column2]]),0)</f>
        <v>0</v>
      </c>
      <c r="K190" s="17">
        <f>SUM(Table13589[[#This Row],[BEE1]:[Column3]])-Table13589[[#This Row],[Discard]]*0.9999</f>
        <v>0</v>
      </c>
      <c r="L190" s="2">
        <f>IF(Table13589[[#This Row],[Total]]&lt;&gt;"",RANK(Table13589[[#This Row],[Total]],Table13589[Total]),"")</f>
        <v>9</v>
      </c>
      <c r="M190" s="44" t="str">
        <f>IF(Table13589[[#This Row],[Name]]&gt;"",Table13589[[#This Row],[Name]],"")</f>
        <v/>
      </c>
      <c r="N190">
        <f>SUM(Table13589[[#This Row],[BEE1]:[Column3]])-Table13589[[#This Row],[Discard]]</f>
        <v>0</v>
      </c>
      <c r="O190" s="5">
        <f>RANK(Table13589[[#This Row],[Total2]],Table13589[Total2])</f>
        <v>9</v>
      </c>
    </row>
    <row r="191" spans="10:15">
      <c r="J191" s="3">
        <f>IF(COUNT(Table13589[[#This Row],[BEE1]:[Column4]])&gt;1,MIN(Table13589[[#This Row],[BEE1]:[Column2]]),0)</f>
        <v>0</v>
      </c>
      <c r="K191" s="17">
        <f>SUM(Table13589[[#This Row],[BEE1]:[Column3]])-Table13589[[#This Row],[Discard]]*0.9999</f>
        <v>0</v>
      </c>
      <c r="L191" s="2">
        <f>IF(Table13589[[#This Row],[Total]]&lt;&gt;"",RANK(Table13589[[#This Row],[Total]],Table13589[Total]),"")</f>
        <v>9</v>
      </c>
      <c r="M191" s="44" t="str">
        <f>IF(Table13589[[#This Row],[Name]]&gt;"",Table13589[[#This Row],[Name]],"")</f>
        <v/>
      </c>
      <c r="N191">
        <f>SUM(Table13589[[#This Row],[BEE1]:[Column3]])-Table13589[[#This Row],[Discard]]</f>
        <v>0</v>
      </c>
      <c r="O191" s="5">
        <f>RANK(Table13589[[#This Row],[Total2]],Table13589[Total2])</f>
        <v>9</v>
      </c>
    </row>
    <row r="192" spans="10:15">
      <c r="J192" s="3">
        <f>IF(COUNT(Table13589[[#This Row],[BEE1]:[Column4]])&gt;1,MIN(Table13589[[#This Row],[BEE1]:[Column2]]),0)</f>
        <v>0</v>
      </c>
      <c r="K192" s="17">
        <f>SUM(Table13589[[#This Row],[BEE1]:[Column3]])-Table13589[[#This Row],[Discard]]*0.9999</f>
        <v>0</v>
      </c>
      <c r="L192" s="2">
        <f>IF(Table13589[[#This Row],[Total]]&lt;&gt;"",RANK(Table13589[[#This Row],[Total]],Table13589[Total]),"")</f>
        <v>9</v>
      </c>
      <c r="M192" s="44" t="str">
        <f>IF(Table13589[[#This Row],[Name]]&gt;"",Table13589[[#This Row],[Name]],"")</f>
        <v/>
      </c>
      <c r="N192">
        <f>SUM(Table13589[[#This Row],[BEE1]:[Column3]])-Table13589[[#This Row],[Discard]]</f>
        <v>0</v>
      </c>
      <c r="O192" s="5">
        <f>RANK(Table13589[[#This Row],[Total2]],Table13589[Total2])</f>
        <v>9</v>
      </c>
    </row>
    <row r="193" spans="10:15">
      <c r="J193" s="3">
        <f>IF(COUNT(Table13589[[#This Row],[BEE1]:[Column4]])&gt;1,MIN(Table13589[[#This Row],[BEE1]:[Column2]]),0)</f>
        <v>0</v>
      </c>
      <c r="K193" s="17">
        <f>SUM(Table13589[[#This Row],[BEE1]:[Column3]])-Table13589[[#This Row],[Discard]]*0.9999</f>
        <v>0</v>
      </c>
      <c r="L193" s="2">
        <f>IF(Table13589[[#This Row],[Total]]&lt;&gt;"",RANK(Table13589[[#This Row],[Total]],Table13589[Total]),"")</f>
        <v>9</v>
      </c>
      <c r="M193" s="44" t="str">
        <f>IF(Table13589[[#This Row],[Name]]&gt;"",Table13589[[#This Row],[Name]],"")</f>
        <v/>
      </c>
      <c r="N193">
        <f>SUM(Table13589[[#This Row],[BEE1]:[Column3]])-Table13589[[#This Row],[Discard]]</f>
        <v>0</v>
      </c>
      <c r="O193" s="5">
        <f>RANK(Table13589[[#This Row],[Total2]],Table13589[Total2])</f>
        <v>9</v>
      </c>
    </row>
    <row r="194" spans="10:15">
      <c r="J194" s="3">
        <f>IF(COUNT(Table13589[[#This Row],[BEE1]:[Column4]])&gt;1,MIN(Table13589[[#This Row],[BEE1]:[Column2]]),0)</f>
        <v>0</v>
      </c>
      <c r="K194" s="17">
        <f>SUM(Table13589[[#This Row],[BEE1]:[Column3]])-Table13589[[#This Row],[Discard]]*0.9999</f>
        <v>0</v>
      </c>
      <c r="L194" s="2">
        <f>IF(Table13589[[#This Row],[Total]]&lt;&gt;"",RANK(Table13589[[#This Row],[Total]],Table13589[Total]),"")</f>
        <v>9</v>
      </c>
      <c r="M194" s="44" t="str">
        <f>IF(Table13589[[#This Row],[Name]]&gt;"",Table13589[[#This Row],[Name]],"")</f>
        <v/>
      </c>
      <c r="N194">
        <f>SUM(Table13589[[#This Row],[BEE1]:[Column3]])-Table13589[[#This Row],[Discard]]</f>
        <v>0</v>
      </c>
      <c r="O194" s="5">
        <f>RANK(Table13589[[#This Row],[Total2]],Table13589[Total2])</f>
        <v>9</v>
      </c>
    </row>
    <row r="195" spans="10:15">
      <c r="J195" s="3">
        <f>IF(COUNT(Table13589[[#This Row],[BEE1]:[Column4]])&gt;1,MIN(Table13589[[#This Row],[BEE1]:[Column2]]),0)</f>
        <v>0</v>
      </c>
      <c r="K195" s="17">
        <f>SUM(Table13589[[#This Row],[BEE1]:[Column3]])-Table13589[[#This Row],[Discard]]*0.9999</f>
        <v>0</v>
      </c>
      <c r="L195" s="2">
        <f>IF(Table13589[[#This Row],[Total]]&lt;&gt;"",RANK(Table13589[[#This Row],[Total]],Table13589[Total]),"")</f>
        <v>9</v>
      </c>
      <c r="M195" s="44" t="str">
        <f>IF(Table13589[[#This Row],[Name]]&gt;"",Table13589[[#This Row],[Name]],"")</f>
        <v/>
      </c>
      <c r="N195">
        <f>SUM(Table13589[[#This Row],[BEE1]:[Column3]])-Table13589[[#This Row],[Discard]]</f>
        <v>0</v>
      </c>
      <c r="O195" s="5">
        <f>RANK(Table13589[[#This Row],[Total2]],Table13589[Total2])</f>
        <v>9</v>
      </c>
    </row>
    <row r="196" spans="10:15">
      <c r="J196" s="3">
        <f>IF(COUNT(Table13589[[#This Row],[BEE1]:[Column4]])&gt;1,MIN(Table13589[[#This Row],[BEE1]:[Column2]]),0)</f>
        <v>0</v>
      </c>
      <c r="K196" s="17">
        <f>SUM(Table13589[[#This Row],[BEE1]:[Column3]])-Table13589[[#This Row],[Discard]]*0.9999</f>
        <v>0</v>
      </c>
      <c r="L196" s="2">
        <f>IF(Table13589[[#This Row],[Total]]&lt;&gt;"",RANK(Table13589[[#This Row],[Total]],Table13589[Total]),"")</f>
        <v>9</v>
      </c>
      <c r="M196" s="44" t="str">
        <f>IF(Table13589[[#This Row],[Name]]&gt;"",Table13589[[#This Row],[Name]],"")</f>
        <v/>
      </c>
      <c r="N196">
        <f>SUM(Table13589[[#This Row],[BEE1]:[Column3]])-Table13589[[#This Row],[Discard]]</f>
        <v>0</v>
      </c>
      <c r="O196" s="5">
        <f>RANK(Table13589[[#This Row],[Total2]],Table13589[Total2])</f>
        <v>9</v>
      </c>
    </row>
    <row r="197" spans="10:15">
      <c r="J197" s="3">
        <f>IF(COUNT(Table13589[[#This Row],[BEE1]:[Column4]])&gt;1,MIN(Table13589[[#This Row],[BEE1]:[Column2]]),0)</f>
        <v>0</v>
      </c>
      <c r="K197" s="17">
        <f>SUM(Table13589[[#This Row],[BEE1]:[Column3]])-Table13589[[#This Row],[Discard]]*0.9999</f>
        <v>0</v>
      </c>
      <c r="L197" s="2">
        <f>IF(Table13589[[#This Row],[Total]]&lt;&gt;"",RANK(Table13589[[#This Row],[Total]],Table13589[Total]),"")</f>
        <v>9</v>
      </c>
      <c r="M197" s="44" t="str">
        <f>IF(Table13589[[#This Row],[Name]]&gt;"",Table13589[[#This Row],[Name]],"")</f>
        <v/>
      </c>
      <c r="N197">
        <f>SUM(Table13589[[#This Row],[BEE1]:[Column3]])-Table13589[[#This Row],[Discard]]</f>
        <v>0</v>
      </c>
      <c r="O197" s="5">
        <f>RANK(Table13589[[#This Row],[Total2]],Table13589[Total2])</f>
        <v>9</v>
      </c>
    </row>
    <row r="198" spans="10:15">
      <c r="J198" s="3">
        <f>IF(COUNT(Table13589[[#This Row],[BEE1]:[Column4]])&gt;1,MIN(Table13589[[#This Row],[BEE1]:[Column2]]),0)</f>
        <v>0</v>
      </c>
      <c r="K198" s="17">
        <f>SUM(Table13589[[#This Row],[BEE1]:[Column3]])-Table13589[[#This Row],[Discard]]*0.9999</f>
        <v>0</v>
      </c>
      <c r="L198" s="2">
        <f>IF(Table13589[[#This Row],[Total]]&lt;&gt;"",RANK(Table13589[[#This Row],[Total]],Table13589[Total]),"")</f>
        <v>9</v>
      </c>
      <c r="M198" s="44" t="str">
        <f>IF(Table13589[[#This Row],[Name]]&gt;"",Table13589[[#This Row],[Name]],"")</f>
        <v/>
      </c>
      <c r="N198">
        <f>SUM(Table13589[[#This Row],[BEE1]:[Column3]])-Table13589[[#This Row],[Discard]]</f>
        <v>0</v>
      </c>
      <c r="O198" s="5">
        <f>RANK(Table13589[[#This Row],[Total2]],Table13589[Total2])</f>
        <v>9</v>
      </c>
    </row>
    <row r="199" spans="10:15">
      <c r="J199" s="3">
        <f>IF(COUNT(Table13589[[#This Row],[BEE1]:[Column4]])&gt;1,MIN(Table13589[[#This Row],[BEE1]:[Column2]]),0)</f>
        <v>0</v>
      </c>
      <c r="K199" s="17">
        <f>SUM(Table13589[[#This Row],[BEE1]:[Column3]])-Table13589[[#This Row],[Discard]]*0.9999</f>
        <v>0</v>
      </c>
      <c r="L199" s="2">
        <f>IF(Table13589[[#This Row],[Total]]&lt;&gt;"",RANK(Table13589[[#This Row],[Total]],Table13589[Total]),"")</f>
        <v>9</v>
      </c>
      <c r="M199" s="44" t="str">
        <f>IF(Table13589[[#This Row],[Name]]&gt;"",Table13589[[#This Row],[Name]],"")</f>
        <v/>
      </c>
      <c r="N199">
        <f>SUM(Table13589[[#This Row],[BEE1]:[Column3]])-Table13589[[#This Row],[Discard]]</f>
        <v>0</v>
      </c>
      <c r="O199" s="5">
        <f>RANK(Table13589[[#This Row],[Total2]],Table13589[Total2])</f>
        <v>9</v>
      </c>
    </row>
    <row r="200" spans="10:15">
      <c r="J200" s="3">
        <f>IF(COUNT(Table13589[[#This Row],[BEE1]:[Column4]])&gt;1,MIN(Table13589[[#This Row],[BEE1]:[Column2]]),0)</f>
        <v>0</v>
      </c>
      <c r="K200" s="17">
        <f>SUM(Table13589[[#This Row],[BEE1]:[Column3]])-Table13589[[#This Row],[Discard]]*0.9999</f>
        <v>0</v>
      </c>
      <c r="L200" s="2">
        <f>IF(Table13589[[#This Row],[Total]]&lt;&gt;"",RANK(Table13589[[#This Row],[Total]],Table13589[Total]),"")</f>
        <v>9</v>
      </c>
      <c r="M200" s="44" t="str">
        <f>IF(Table13589[[#This Row],[Name]]&gt;"",Table13589[[#This Row],[Name]],"")</f>
        <v/>
      </c>
      <c r="N200">
        <f>SUM(Table13589[[#This Row],[BEE1]:[Column3]])-Table13589[[#This Row],[Discard]]</f>
        <v>0</v>
      </c>
      <c r="O200" s="5">
        <f>RANK(Table13589[[#This Row],[Total2]],Table13589[Total2])</f>
        <v>9</v>
      </c>
    </row>
    <row r="201" spans="10:15">
      <c r="J201" s="3">
        <f>IF(COUNT(Table13589[[#This Row],[BEE1]:[Column4]])&gt;1,MIN(Table13589[[#This Row],[BEE1]:[Column2]]),0)</f>
        <v>0</v>
      </c>
      <c r="K201" s="17">
        <f>SUM(Table13589[[#This Row],[BEE1]:[Column3]])-Table13589[[#This Row],[Discard]]*0.9999</f>
        <v>0</v>
      </c>
      <c r="L201" s="2">
        <f>IF(Table13589[[#This Row],[Total]]&lt;&gt;"",RANK(Table13589[[#This Row],[Total]],Table13589[Total]),"")</f>
        <v>9</v>
      </c>
      <c r="M201" s="44" t="str">
        <f>IF(Table13589[[#This Row],[Name]]&gt;"",Table13589[[#This Row],[Name]],"")</f>
        <v/>
      </c>
      <c r="N201">
        <f>SUM(Table13589[[#This Row],[BEE1]:[Column3]])-Table13589[[#This Row],[Discard]]</f>
        <v>0</v>
      </c>
      <c r="O201" s="5">
        <f>RANK(Table13589[[#This Row],[Total2]],Table13589[Total2])</f>
        <v>9</v>
      </c>
    </row>
    <row r="202" spans="10:15">
      <c r="J202" s="3">
        <f>IF(COUNT(Table13589[[#This Row],[BEE1]:[Column4]])&gt;1,MIN(Table13589[[#This Row],[BEE1]:[Column2]]),0)</f>
        <v>0</v>
      </c>
      <c r="K202" s="17">
        <f>SUM(Table13589[[#This Row],[BEE1]:[Column3]])-Table13589[[#This Row],[Discard]]*0.9999</f>
        <v>0</v>
      </c>
      <c r="L202" s="2">
        <f>IF(Table13589[[#This Row],[Total]]&lt;&gt;"",RANK(Table13589[[#This Row],[Total]],Table13589[Total]),"")</f>
        <v>9</v>
      </c>
      <c r="M202" s="44" t="str">
        <f>IF(Table13589[[#This Row],[Name]]&gt;"",Table13589[[#This Row],[Name]],"")</f>
        <v/>
      </c>
      <c r="N202">
        <f>SUM(Table13589[[#This Row],[BEE1]:[Column3]])-Table13589[[#This Row],[Discard]]</f>
        <v>0</v>
      </c>
      <c r="O202" s="5">
        <f>RANK(Table13589[[#This Row],[Total2]],Table13589[Total2])</f>
        <v>9</v>
      </c>
    </row>
    <row r="203" spans="10:15">
      <c r="J203" s="3">
        <f>IF(COUNT(Table13589[[#This Row],[BEE1]:[Column4]])&gt;1,MIN(Table13589[[#This Row],[BEE1]:[Column2]]),0)</f>
        <v>0</v>
      </c>
      <c r="K203" s="17">
        <f>SUM(Table13589[[#This Row],[BEE1]:[Column3]])-Table13589[[#This Row],[Discard]]*0.9999</f>
        <v>0</v>
      </c>
      <c r="L203" s="2">
        <f>IF(Table13589[[#This Row],[Total]]&lt;&gt;"",RANK(Table13589[[#This Row],[Total]],Table13589[Total]),"")</f>
        <v>9</v>
      </c>
      <c r="M203" s="44" t="str">
        <f>IF(Table13589[[#This Row],[Name]]&gt;"",Table13589[[#This Row],[Name]],"")</f>
        <v/>
      </c>
      <c r="N203">
        <f>SUM(Table13589[[#This Row],[BEE1]:[Column3]])-Table13589[[#This Row],[Discard]]</f>
        <v>0</v>
      </c>
      <c r="O203" s="5">
        <f>RANK(Table13589[[#This Row],[Total2]],Table13589[Total2])</f>
        <v>9</v>
      </c>
    </row>
    <row r="204" spans="10:15">
      <c r="J204" s="3">
        <f>IF(COUNT(Table13589[[#This Row],[BEE1]:[Column4]])&gt;1,MIN(Table13589[[#This Row],[BEE1]:[Column2]]),0)</f>
        <v>0</v>
      </c>
      <c r="K204" s="17">
        <f>SUM(Table13589[[#This Row],[BEE1]:[Column3]])-Table13589[[#This Row],[Discard]]*0.9999</f>
        <v>0</v>
      </c>
      <c r="L204" s="2">
        <f>IF(Table13589[[#This Row],[Total]]&lt;&gt;"",RANK(Table13589[[#This Row],[Total]],Table13589[Total]),"")</f>
        <v>9</v>
      </c>
      <c r="M204" s="44" t="str">
        <f>IF(Table13589[[#This Row],[Name]]&gt;"",Table13589[[#This Row],[Name]],"")</f>
        <v/>
      </c>
      <c r="N204">
        <f>SUM(Table13589[[#This Row],[BEE1]:[Column3]])-Table13589[[#This Row],[Discard]]</f>
        <v>0</v>
      </c>
      <c r="O204" s="5">
        <f>RANK(Table13589[[#This Row],[Total2]],Table13589[Total2])</f>
        <v>9</v>
      </c>
    </row>
    <row r="205" spans="10:15">
      <c r="J205" s="3">
        <f>IF(COUNT(Table13589[[#This Row],[BEE1]:[Column4]])&gt;1,MIN(Table13589[[#This Row],[BEE1]:[Column2]]),0)</f>
        <v>0</v>
      </c>
      <c r="K205" s="17">
        <f>SUM(Table13589[[#This Row],[BEE1]:[Column3]])-Table13589[[#This Row],[Discard]]*0.9999</f>
        <v>0</v>
      </c>
      <c r="L205" s="2">
        <f>IF(Table13589[[#This Row],[Total]]&lt;&gt;"",RANK(Table13589[[#This Row],[Total]],Table13589[Total]),"")</f>
        <v>9</v>
      </c>
      <c r="M205" s="44" t="str">
        <f>IF(Table13589[[#This Row],[Name]]&gt;"",Table13589[[#This Row],[Name]],"")</f>
        <v/>
      </c>
      <c r="N205">
        <f>SUM(Table13589[[#This Row],[BEE1]:[Column3]])-Table13589[[#This Row],[Discard]]</f>
        <v>0</v>
      </c>
      <c r="O205" s="5">
        <f>RANK(Table13589[[#This Row],[Total2]],Table13589[Total2])</f>
        <v>9</v>
      </c>
    </row>
    <row r="206" spans="10:15">
      <c r="J206" s="3">
        <f>IF(COUNT(Table13589[[#This Row],[BEE1]:[Column4]])&gt;1,MIN(Table13589[[#This Row],[BEE1]:[Column2]]),0)</f>
        <v>0</v>
      </c>
      <c r="K206" s="17">
        <f>SUM(Table13589[[#This Row],[BEE1]:[Column3]])-Table13589[[#This Row],[Discard]]*0.9999</f>
        <v>0</v>
      </c>
      <c r="L206" s="2">
        <f>IF(Table13589[[#This Row],[Total]]&lt;&gt;"",RANK(Table13589[[#This Row],[Total]],Table13589[Total]),"")</f>
        <v>9</v>
      </c>
      <c r="M206" s="44" t="str">
        <f>IF(Table13589[[#This Row],[Name]]&gt;"",Table13589[[#This Row],[Name]],"")</f>
        <v/>
      </c>
      <c r="N206">
        <f>SUM(Table13589[[#This Row],[BEE1]:[Column3]])-Table13589[[#This Row],[Discard]]</f>
        <v>0</v>
      </c>
      <c r="O206" s="5">
        <f>RANK(Table13589[[#This Row],[Total2]],Table13589[Total2])</f>
        <v>9</v>
      </c>
    </row>
    <row r="207" spans="10:15">
      <c r="J207" s="3">
        <f>IF(COUNT(Table13589[[#This Row],[BEE1]:[Column4]])&gt;1,MIN(Table13589[[#This Row],[BEE1]:[Column2]]),0)</f>
        <v>0</v>
      </c>
      <c r="K207" s="17">
        <f>SUM(Table13589[[#This Row],[BEE1]:[Column3]])-Table13589[[#This Row],[Discard]]*0.9999</f>
        <v>0</v>
      </c>
      <c r="L207" s="2">
        <f>IF(Table13589[[#This Row],[Total]]&lt;&gt;"",RANK(Table13589[[#This Row],[Total]],Table13589[Total]),"")</f>
        <v>9</v>
      </c>
      <c r="M207" s="44" t="str">
        <f>IF(Table13589[[#This Row],[Name]]&gt;"",Table13589[[#This Row],[Name]],"")</f>
        <v/>
      </c>
      <c r="N207">
        <f>SUM(Table13589[[#This Row],[BEE1]:[Column3]])-Table13589[[#This Row],[Discard]]</f>
        <v>0</v>
      </c>
      <c r="O207" s="5">
        <f>RANK(Table13589[[#This Row],[Total2]],Table13589[Total2])</f>
        <v>9</v>
      </c>
    </row>
    <row r="208" spans="10:15">
      <c r="J208" s="3">
        <f>IF(COUNT(Table13589[[#This Row],[BEE1]:[Column4]])&gt;1,MIN(Table13589[[#This Row],[BEE1]:[Column2]]),0)</f>
        <v>0</v>
      </c>
      <c r="K208" s="17">
        <f>SUM(Table13589[[#This Row],[BEE1]:[Column3]])-Table13589[[#This Row],[Discard]]*0.9999</f>
        <v>0</v>
      </c>
      <c r="L208" s="2">
        <f>IF(Table13589[[#This Row],[Total]]&lt;&gt;"",RANK(Table13589[[#This Row],[Total]],Table13589[Total]),"")</f>
        <v>9</v>
      </c>
      <c r="M208" s="44" t="str">
        <f>IF(Table13589[[#This Row],[Name]]&gt;"",Table13589[[#This Row],[Name]],"")</f>
        <v/>
      </c>
      <c r="N208">
        <f>SUM(Table13589[[#This Row],[BEE1]:[Column3]])-Table13589[[#This Row],[Discard]]</f>
        <v>0</v>
      </c>
      <c r="O208" s="5">
        <f>RANK(Table13589[[#This Row],[Total2]],Table13589[Total2])</f>
        <v>9</v>
      </c>
    </row>
    <row r="209" spans="10:15">
      <c r="J209" s="3">
        <f>IF(COUNT(Table13589[[#This Row],[BEE1]:[Column4]])&gt;1,MIN(Table13589[[#This Row],[BEE1]:[Column2]]),0)</f>
        <v>0</v>
      </c>
      <c r="K209" s="17">
        <f>SUM(Table13589[[#This Row],[BEE1]:[Column3]])-Table13589[[#This Row],[Discard]]*0.9999</f>
        <v>0</v>
      </c>
      <c r="L209" s="2">
        <f>IF(Table13589[[#This Row],[Total]]&lt;&gt;"",RANK(Table13589[[#This Row],[Total]],Table13589[Total]),"")</f>
        <v>9</v>
      </c>
      <c r="M209" s="44" t="str">
        <f>IF(Table13589[[#This Row],[Name]]&gt;"",Table13589[[#This Row],[Name]],"")</f>
        <v/>
      </c>
      <c r="N209">
        <f>SUM(Table13589[[#This Row],[BEE1]:[Column3]])-Table13589[[#This Row],[Discard]]</f>
        <v>0</v>
      </c>
      <c r="O209" s="5">
        <f>RANK(Table13589[[#This Row],[Total2]],Table13589[Total2])</f>
        <v>9</v>
      </c>
    </row>
    <row r="210" spans="10:15">
      <c r="J210" s="3">
        <f>IF(COUNT(Table13589[[#This Row],[BEE1]:[Column4]])&gt;1,MIN(Table13589[[#This Row],[BEE1]:[Column2]]),0)</f>
        <v>0</v>
      </c>
      <c r="K210" s="17">
        <f>SUM(Table13589[[#This Row],[BEE1]:[Column3]])-Table13589[[#This Row],[Discard]]*0.9999</f>
        <v>0</v>
      </c>
      <c r="L210" s="2">
        <f>IF(Table13589[[#This Row],[Total]]&lt;&gt;"",RANK(Table13589[[#This Row],[Total]],Table13589[Total]),"")</f>
        <v>9</v>
      </c>
      <c r="M210" s="44" t="str">
        <f>IF(Table13589[[#This Row],[Name]]&gt;"",Table13589[[#This Row],[Name]],"")</f>
        <v/>
      </c>
      <c r="N210">
        <f>SUM(Table13589[[#This Row],[BEE1]:[Column3]])-Table13589[[#This Row],[Discard]]</f>
        <v>0</v>
      </c>
      <c r="O210" s="5">
        <f>RANK(Table13589[[#This Row],[Total2]],Table13589[Total2])</f>
        <v>9</v>
      </c>
    </row>
    <row r="211" spans="10:15">
      <c r="J211" s="3">
        <f>IF(COUNT(Table13589[[#This Row],[BEE1]:[Column4]])&gt;1,MIN(Table13589[[#This Row],[BEE1]:[Column2]]),0)</f>
        <v>0</v>
      </c>
      <c r="K211" s="17">
        <f>SUM(Table13589[[#This Row],[BEE1]:[Column3]])-Table13589[[#This Row],[Discard]]*0.9999</f>
        <v>0</v>
      </c>
      <c r="L211" s="2">
        <f>IF(Table13589[[#This Row],[Total]]&lt;&gt;"",RANK(Table13589[[#This Row],[Total]],Table13589[Total]),"")</f>
        <v>9</v>
      </c>
      <c r="M211" s="44" t="str">
        <f>IF(Table13589[[#This Row],[Name]]&gt;"",Table13589[[#This Row],[Name]],"")</f>
        <v/>
      </c>
      <c r="N211">
        <f>SUM(Table13589[[#This Row],[BEE1]:[Column3]])-Table13589[[#This Row],[Discard]]</f>
        <v>0</v>
      </c>
      <c r="O211" s="5">
        <f>RANK(Table13589[[#This Row],[Total2]],Table13589[Total2])</f>
        <v>9</v>
      </c>
    </row>
    <row r="212" spans="10:15">
      <c r="J212" s="3">
        <f>IF(COUNT(Table13589[[#This Row],[BEE1]:[Column4]])&gt;1,MIN(Table13589[[#This Row],[BEE1]:[Column2]]),0)</f>
        <v>0</v>
      </c>
      <c r="K212" s="17">
        <f>SUM(Table13589[[#This Row],[BEE1]:[Column3]])-Table13589[[#This Row],[Discard]]*0.9999</f>
        <v>0</v>
      </c>
      <c r="L212" s="2">
        <f>IF(Table13589[[#This Row],[Total]]&lt;&gt;"",RANK(Table13589[[#This Row],[Total]],Table13589[Total]),"")</f>
        <v>9</v>
      </c>
      <c r="M212" s="44" t="str">
        <f>IF(Table13589[[#This Row],[Name]]&gt;"",Table13589[[#This Row],[Name]],"")</f>
        <v/>
      </c>
      <c r="N212">
        <f>SUM(Table13589[[#This Row],[BEE1]:[Column3]])-Table13589[[#This Row],[Discard]]</f>
        <v>0</v>
      </c>
      <c r="O212" s="5">
        <f>RANK(Table13589[[#This Row],[Total2]],Table13589[Total2])</f>
        <v>9</v>
      </c>
    </row>
    <row r="213" spans="10:15">
      <c r="J213" s="3">
        <f>IF(COUNT(Table13589[[#This Row],[BEE1]:[Column4]])&gt;1,MIN(Table13589[[#This Row],[BEE1]:[Column2]]),0)</f>
        <v>0</v>
      </c>
      <c r="K213" s="17">
        <f>SUM(Table13589[[#This Row],[BEE1]:[Column3]])-Table13589[[#This Row],[Discard]]*0.9999</f>
        <v>0</v>
      </c>
      <c r="L213" s="2">
        <f>IF(Table13589[[#This Row],[Total]]&lt;&gt;"",RANK(Table13589[[#This Row],[Total]],Table13589[Total]),"")</f>
        <v>9</v>
      </c>
      <c r="M213" s="44" t="str">
        <f>IF(Table13589[[#This Row],[Name]]&gt;"",Table13589[[#This Row],[Name]],"")</f>
        <v/>
      </c>
      <c r="N213">
        <f>SUM(Table13589[[#This Row],[BEE1]:[Column3]])-Table13589[[#This Row],[Discard]]</f>
        <v>0</v>
      </c>
      <c r="O213" s="5">
        <f>RANK(Table13589[[#This Row],[Total2]],Table13589[Total2])</f>
        <v>9</v>
      </c>
    </row>
    <row r="214" spans="10:15">
      <c r="J214" s="3">
        <f>IF(COUNT(Table13589[[#This Row],[BEE1]:[Column4]])&gt;1,MIN(Table13589[[#This Row],[BEE1]:[Column2]]),0)</f>
        <v>0</v>
      </c>
      <c r="K214" s="17">
        <f>SUM(Table13589[[#This Row],[BEE1]:[Column3]])-Table13589[[#This Row],[Discard]]*0.9999</f>
        <v>0</v>
      </c>
      <c r="L214" s="2">
        <f>IF(Table13589[[#This Row],[Total]]&lt;&gt;"",RANK(Table13589[[#This Row],[Total]],Table13589[Total]),"")</f>
        <v>9</v>
      </c>
      <c r="M214" s="44" t="str">
        <f>IF(Table13589[[#This Row],[Name]]&gt;"",Table13589[[#This Row],[Name]],"")</f>
        <v/>
      </c>
      <c r="N214">
        <f>SUM(Table13589[[#This Row],[BEE1]:[Column3]])-Table13589[[#This Row],[Discard]]</f>
        <v>0</v>
      </c>
      <c r="O214" s="5">
        <f>RANK(Table13589[[#This Row],[Total2]],Table13589[Total2])</f>
        <v>9</v>
      </c>
    </row>
    <row r="215" spans="10:15">
      <c r="J215" s="3">
        <f>IF(COUNT(Table13589[[#This Row],[BEE1]:[Column4]])&gt;1,MIN(Table13589[[#This Row],[BEE1]:[Column2]]),0)</f>
        <v>0</v>
      </c>
      <c r="K215" s="17">
        <f>SUM(Table13589[[#This Row],[BEE1]:[Column3]])-Table13589[[#This Row],[Discard]]*0.9999</f>
        <v>0</v>
      </c>
      <c r="L215" s="2">
        <f>IF(Table13589[[#This Row],[Total]]&lt;&gt;"",RANK(Table13589[[#This Row],[Total]],Table13589[Total]),"")</f>
        <v>9</v>
      </c>
      <c r="M215" s="44" t="str">
        <f>IF(Table13589[[#This Row],[Name]]&gt;"",Table13589[[#This Row],[Name]],"")</f>
        <v/>
      </c>
      <c r="N215">
        <f>SUM(Table13589[[#This Row],[BEE1]:[Column3]])-Table13589[[#This Row],[Discard]]</f>
        <v>0</v>
      </c>
      <c r="O215" s="5">
        <f>RANK(Table13589[[#This Row],[Total2]],Table13589[Total2])</f>
        <v>9</v>
      </c>
    </row>
    <row r="216" spans="10:15">
      <c r="J216" s="3">
        <f>IF(COUNT(Table13589[[#This Row],[BEE1]:[Column4]])&gt;1,MIN(Table13589[[#This Row],[BEE1]:[Column2]]),0)</f>
        <v>0</v>
      </c>
      <c r="K216" s="17">
        <f>SUM(Table13589[[#This Row],[BEE1]:[Column3]])-Table13589[[#This Row],[Discard]]*0.9999</f>
        <v>0</v>
      </c>
      <c r="L216" s="2">
        <f>IF(Table13589[[#This Row],[Total]]&lt;&gt;"",RANK(Table13589[[#This Row],[Total]],Table13589[Total]),"")</f>
        <v>9</v>
      </c>
      <c r="M216" s="44" t="str">
        <f>IF(Table13589[[#This Row],[Name]]&gt;"",Table13589[[#This Row],[Name]],"")</f>
        <v/>
      </c>
      <c r="N216">
        <f>SUM(Table13589[[#This Row],[BEE1]:[Column3]])-Table13589[[#This Row],[Discard]]</f>
        <v>0</v>
      </c>
      <c r="O216" s="5">
        <f>RANK(Table13589[[#This Row],[Total2]],Table13589[Total2])</f>
        <v>9</v>
      </c>
    </row>
    <row r="217" spans="10:15">
      <c r="J217" s="3">
        <f>IF(COUNT(Table13589[[#This Row],[BEE1]:[Column4]])&gt;1,MIN(Table13589[[#This Row],[BEE1]:[Column2]]),0)</f>
        <v>0</v>
      </c>
      <c r="K217" s="17">
        <f>SUM(Table13589[[#This Row],[BEE1]:[Column3]])-Table13589[[#This Row],[Discard]]*0.9999</f>
        <v>0</v>
      </c>
      <c r="L217" s="2">
        <f>IF(Table13589[[#This Row],[Total]]&lt;&gt;"",RANK(Table13589[[#This Row],[Total]],Table13589[Total]),"")</f>
        <v>9</v>
      </c>
      <c r="M217" s="44" t="str">
        <f>IF(Table13589[[#This Row],[Name]]&gt;"",Table13589[[#This Row],[Name]],"")</f>
        <v/>
      </c>
      <c r="N217">
        <f>SUM(Table13589[[#This Row],[BEE1]:[Column3]])-Table13589[[#This Row],[Discard]]</f>
        <v>0</v>
      </c>
      <c r="O217" s="5">
        <f>RANK(Table13589[[#This Row],[Total2]],Table13589[Total2])</f>
        <v>9</v>
      </c>
    </row>
    <row r="218" spans="10:15">
      <c r="J218" s="3">
        <f>IF(COUNT(Table13589[[#This Row],[BEE1]:[Column4]])&gt;1,MIN(Table13589[[#This Row],[BEE1]:[Column2]]),0)</f>
        <v>0</v>
      </c>
      <c r="K218" s="17">
        <f>SUM(Table13589[[#This Row],[BEE1]:[Column3]])-Table13589[[#This Row],[Discard]]*0.9999</f>
        <v>0</v>
      </c>
      <c r="L218" s="2">
        <f>IF(Table13589[[#This Row],[Total]]&lt;&gt;"",RANK(Table13589[[#This Row],[Total]],Table13589[Total]),"")</f>
        <v>9</v>
      </c>
      <c r="M218" s="44" t="str">
        <f>IF(Table13589[[#This Row],[Name]]&gt;"",Table13589[[#This Row],[Name]],"")</f>
        <v/>
      </c>
      <c r="N218">
        <f>SUM(Table13589[[#This Row],[BEE1]:[Column3]])-Table13589[[#This Row],[Discard]]</f>
        <v>0</v>
      </c>
      <c r="O218" s="5">
        <f>RANK(Table13589[[#This Row],[Total2]],Table13589[Total2])</f>
        <v>9</v>
      </c>
    </row>
    <row r="219" spans="10:15">
      <c r="J219" s="3">
        <f>IF(COUNT(Table13589[[#This Row],[BEE1]:[Column4]])&gt;1,MIN(Table13589[[#This Row],[BEE1]:[Column2]]),0)</f>
        <v>0</v>
      </c>
      <c r="K219" s="17">
        <f>SUM(Table13589[[#This Row],[BEE1]:[Column3]])-Table13589[[#This Row],[Discard]]*0.9999</f>
        <v>0</v>
      </c>
      <c r="L219" s="2">
        <f>IF(Table13589[[#This Row],[Total]]&lt;&gt;"",RANK(Table13589[[#This Row],[Total]],Table13589[Total]),"")</f>
        <v>9</v>
      </c>
      <c r="M219" s="44" t="str">
        <f>IF(Table13589[[#This Row],[Name]]&gt;"",Table13589[[#This Row],[Name]],"")</f>
        <v/>
      </c>
      <c r="N219">
        <f>SUM(Table13589[[#This Row],[BEE1]:[Column3]])-Table13589[[#This Row],[Discard]]</f>
        <v>0</v>
      </c>
      <c r="O219" s="5">
        <f>RANK(Table13589[[#This Row],[Total2]],Table13589[Total2])</f>
        <v>9</v>
      </c>
    </row>
    <row r="220" spans="10:15">
      <c r="J220" s="3">
        <f>IF(COUNT(Table13589[[#This Row],[BEE1]:[Column4]])&gt;1,MIN(Table13589[[#This Row],[BEE1]:[Column2]]),0)</f>
        <v>0</v>
      </c>
      <c r="K220" s="17">
        <f>SUM(Table13589[[#This Row],[BEE1]:[Column3]])-Table13589[[#This Row],[Discard]]*0.9999</f>
        <v>0</v>
      </c>
      <c r="L220" s="2">
        <f>IF(Table13589[[#This Row],[Total]]&lt;&gt;"",RANK(Table13589[[#This Row],[Total]],Table13589[Total]),"")</f>
        <v>9</v>
      </c>
      <c r="M220" s="44" t="str">
        <f>IF(Table13589[[#This Row],[Name]]&gt;"",Table13589[[#This Row],[Name]],"")</f>
        <v/>
      </c>
      <c r="N220">
        <f>SUM(Table13589[[#This Row],[BEE1]:[Column3]])-Table13589[[#This Row],[Discard]]</f>
        <v>0</v>
      </c>
      <c r="O220" s="5">
        <f>RANK(Table13589[[#This Row],[Total2]],Table13589[Total2])</f>
        <v>9</v>
      </c>
    </row>
    <row r="221" spans="10:15">
      <c r="J221" s="3">
        <f>IF(COUNT(Table13589[[#This Row],[BEE1]:[Column4]])&gt;1,MIN(Table13589[[#This Row],[BEE1]:[Column2]]),0)</f>
        <v>0</v>
      </c>
      <c r="K221" s="17">
        <f>SUM(Table13589[[#This Row],[BEE1]:[Column3]])-Table13589[[#This Row],[Discard]]*0.9999</f>
        <v>0</v>
      </c>
      <c r="L221" s="2">
        <f>IF(Table13589[[#This Row],[Total]]&lt;&gt;"",RANK(Table13589[[#This Row],[Total]],Table13589[Total]),"")</f>
        <v>9</v>
      </c>
      <c r="M221" s="44" t="str">
        <f>IF(Table13589[[#This Row],[Name]]&gt;"",Table13589[[#This Row],[Name]],"")</f>
        <v/>
      </c>
      <c r="N221">
        <f>SUM(Table13589[[#This Row],[BEE1]:[Column3]])-Table13589[[#This Row],[Discard]]</f>
        <v>0</v>
      </c>
      <c r="O221" s="5">
        <f>RANK(Table13589[[#This Row],[Total2]],Table13589[Total2])</f>
        <v>9</v>
      </c>
    </row>
    <row r="222" spans="10:15">
      <c r="J222" s="3">
        <f>IF(COUNT(Table13589[[#This Row],[BEE1]:[Column4]])&gt;1,MIN(Table13589[[#This Row],[BEE1]:[Column2]]),0)</f>
        <v>0</v>
      </c>
      <c r="K222" s="17">
        <f>SUM(Table13589[[#This Row],[BEE1]:[Column3]])-Table13589[[#This Row],[Discard]]*0.9999</f>
        <v>0</v>
      </c>
      <c r="L222" s="2">
        <f>IF(Table13589[[#This Row],[Total]]&lt;&gt;"",RANK(Table13589[[#This Row],[Total]],Table13589[Total]),"")</f>
        <v>9</v>
      </c>
      <c r="M222" s="44" t="str">
        <f>IF(Table13589[[#This Row],[Name]]&gt;"",Table13589[[#This Row],[Name]],"")</f>
        <v/>
      </c>
      <c r="N222">
        <f>SUM(Table13589[[#This Row],[BEE1]:[Column3]])-Table13589[[#This Row],[Discard]]</f>
        <v>0</v>
      </c>
      <c r="O222" s="5">
        <f>RANK(Table13589[[#This Row],[Total2]],Table13589[Total2])</f>
        <v>9</v>
      </c>
    </row>
    <row r="223" spans="10:15">
      <c r="J223" s="3">
        <f>IF(COUNT(Table13589[[#This Row],[BEE1]:[Column4]])&gt;1,MIN(Table13589[[#This Row],[BEE1]:[Column2]]),0)</f>
        <v>0</v>
      </c>
      <c r="K223" s="17">
        <f>SUM(Table13589[[#This Row],[BEE1]:[Column3]])-Table13589[[#This Row],[Discard]]*0.9999</f>
        <v>0</v>
      </c>
      <c r="L223" s="2">
        <f>IF(Table13589[[#This Row],[Total]]&lt;&gt;"",RANK(Table13589[[#This Row],[Total]],Table13589[Total]),"")</f>
        <v>9</v>
      </c>
      <c r="M223" s="44" t="str">
        <f>IF(Table13589[[#This Row],[Name]]&gt;"",Table13589[[#This Row],[Name]],"")</f>
        <v/>
      </c>
      <c r="N223">
        <f>SUM(Table13589[[#This Row],[BEE1]:[Column3]])-Table13589[[#This Row],[Discard]]</f>
        <v>0</v>
      </c>
      <c r="O223" s="5">
        <f>RANK(Table13589[[#This Row],[Total2]],Table13589[Total2])</f>
        <v>9</v>
      </c>
    </row>
    <row r="224" spans="10:15">
      <c r="J224" s="3">
        <f>IF(COUNT(Table13589[[#This Row],[BEE1]:[Column4]])&gt;1,MIN(Table13589[[#This Row],[BEE1]:[Column2]]),0)</f>
        <v>0</v>
      </c>
      <c r="K224" s="17">
        <f>SUM(Table13589[[#This Row],[BEE1]:[Column3]])-Table13589[[#This Row],[Discard]]*0.9999</f>
        <v>0</v>
      </c>
      <c r="L224" s="2">
        <f>IF(Table13589[[#This Row],[Total]]&lt;&gt;"",RANK(Table13589[[#This Row],[Total]],Table13589[Total]),"")</f>
        <v>9</v>
      </c>
      <c r="M224" s="44" t="str">
        <f>IF(Table13589[[#This Row],[Name]]&gt;"",Table13589[[#This Row],[Name]],"")</f>
        <v/>
      </c>
      <c r="N224">
        <f>SUM(Table13589[[#This Row],[BEE1]:[Column3]])-Table13589[[#This Row],[Discard]]</f>
        <v>0</v>
      </c>
      <c r="O224" s="5">
        <f>RANK(Table13589[[#This Row],[Total2]],Table13589[Total2])</f>
        <v>9</v>
      </c>
    </row>
    <row r="225" spans="1:15">
      <c r="J225" s="3">
        <f>IF(COUNT(Table13589[[#This Row],[BEE1]:[Column4]])&gt;1,MIN(Table13589[[#This Row],[BEE1]:[Column2]]),0)</f>
        <v>0</v>
      </c>
      <c r="K225" s="17">
        <f>SUM(Table13589[[#This Row],[BEE1]:[Column3]])-Table13589[[#This Row],[Discard]]*0.9999</f>
        <v>0</v>
      </c>
      <c r="L225" s="2">
        <f>IF(Table13589[[#This Row],[Total]]&lt;&gt;"",RANK(Table13589[[#This Row],[Total]],Table13589[Total]),"")</f>
        <v>9</v>
      </c>
      <c r="M225" s="44" t="str">
        <f>IF(Table13589[[#This Row],[Name]]&gt;"",Table13589[[#This Row],[Name]],"")</f>
        <v/>
      </c>
      <c r="N225">
        <f>SUM(Table13589[[#This Row],[BEE1]:[Column3]])-Table13589[[#This Row],[Discard]]</f>
        <v>0</v>
      </c>
      <c r="O225" s="5">
        <f>RANK(Table13589[[#This Row],[Total2]],Table13589[Total2])</f>
        <v>9</v>
      </c>
    </row>
    <row r="226" spans="1:15">
      <c r="J226" s="3">
        <f>IF(COUNT(Table13589[[#This Row],[BEE1]:[Column4]])&gt;1,MIN(Table13589[[#This Row],[BEE1]:[Column2]]),0)</f>
        <v>0</v>
      </c>
      <c r="K226" s="17">
        <f>SUM(Table13589[[#This Row],[BEE1]:[Column3]])-Table13589[[#This Row],[Discard]]*0.9999</f>
        <v>0</v>
      </c>
      <c r="L226" s="2">
        <f>IF(Table13589[[#This Row],[Total]]&lt;&gt;"",RANK(Table13589[[#This Row],[Total]],Table13589[Total]),"")</f>
        <v>9</v>
      </c>
      <c r="M226" s="44" t="str">
        <f>IF(Table13589[[#This Row],[Name]]&gt;"",Table13589[[#This Row],[Name]],"")</f>
        <v/>
      </c>
      <c r="N226">
        <f>SUM(Table13589[[#This Row],[BEE1]:[Column3]])-Table13589[[#This Row],[Discard]]</f>
        <v>0</v>
      </c>
      <c r="O226" s="5">
        <f>RANK(Table13589[[#This Row],[Total2]],Table13589[Total2])</f>
        <v>9</v>
      </c>
    </row>
    <row r="227" spans="1:15">
      <c r="J227" s="3">
        <f>IF(COUNT(Table13589[[#This Row],[BEE1]:[Column4]])&gt;1,MIN(Table13589[[#This Row],[BEE1]:[Column2]]),0)</f>
        <v>0</v>
      </c>
      <c r="K227" s="17">
        <f>SUM(Table13589[[#This Row],[BEE1]:[Column3]])-Table13589[[#This Row],[Discard]]*0.9999</f>
        <v>0</v>
      </c>
      <c r="L227" s="2">
        <f>IF(Table13589[[#This Row],[Total]]&lt;&gt;"",RANK(Table13589[[#This Row],[Total]],Table13589[Total]),"")</f>
        <v>9</v>
      </c>
      <c r="M227" s="44" t="str">
        <f>IF(Table13589[[#This Row],[Name]]&gt;"",Table13589[[#This Row],[Name]],"")</f>
        <v/>
      </c>
      <c r="N227">
        <f>SUM(Table13589[[#This Row],[BEE1]:[Column3]])-Table13589[[#This Row],[Discard]]</f>
        <v>0</v>
      </c>
      <c r="O227" s="5">
        <f>RANK(Table13589[[#This Row],[Total2]],Table13589[Total2])</f>
        <v>9</v>
      </c>
    </row>
    <row r="228" spans="1:15">
      <c r="J228" s="3">
        <f>IF(COUNT(Table13589[[#This Row],[BEE1]:[Column4]])&gt;1,MIN(Table13589[[#This Row],[BEE1]:[Column2]]),0)</f>
        <v>0</v>
      </c>
      <c r="K228" s="17">
        <f>SUM(Table13589[[#This Row],[BEE1]:[Column3]])-Table13589[[#This Row],[Discard]]*0.9999</f>
        <v>0</v>
      </c>
      <c r="L228" s="2">
        <f>IF(Table13589[[#This Row],[Total]]&lt;&gt;"",RANK(Table13589[[#This Row],[Total]],Table13589[Total]),"")</f>
        <v>9</v>
      </c>
      <c r="M228" s="44" t="str">
        <f>IF(Table13589[[#This Row],[Name]]&gt;"",Table13589[[#This Row],[Name]],"")</f>
        <v/>
      </c>
      <c r="N228">
        <f>SUM(Table13589[[#This Row],[BEE1]:[Column3]])-Table13589[[#This Row],[Discard]]</f>
        <v>0</v>
      </c>
      <c r="O228" s="5">
        <f>RANK(Table13589[[#This Row],[Total2]],Table13589[Total2])</f>
        <v>9</v>
      </c>
    </row>
    <row r="229" spans="1:15">
      <c r="J229" s="3">
        <f>IF(COUNT(Table13589[[#This Row],[BEE1]:[Column4]])&gt;1,MIN(Table13589[[#This Row],[BEE1]:[Column2]]),0)</f>
        <v>0</v>
      </c>
      <c r="K229" s="17">
        <f>SUM(Table13589[[#This Row],[BEE1]:[Column3]])-Table13589[[#This Row],[Discard]]*0.9999</f>
        <v>0</v>
      </c>
      <c r="L229" s="2">
        <f>IF(Table13589[[#This Row],[Total]]&lt;&gt;"",RANK(Table13589[[#This Row],[Total]],Table13589[Total]),"")</f>
        <v>9</v>
      </c>
      <c r="M229" s="44" t="str">
        <f>IF(Table13589[[#This Row],[Name]]&gt;"",Table13589[[#This Row],[Name]],"")</f>
        <v/>
      </c>
      <c r="N229">
        <f>SUM(Table13589[[#This Row],[BEE1]:[Column3]])-Table13589[[#This Row],[Discard]]</f>
        <v>0</v>
      </c>
      <c r="O229" s="5">
        <f>RANK(Table13589[[#This Row],[Total2]],Table13589[Total2])</f>
        <v>9</v>
      </c>
    </row>
    <row r="230" spans="1:15">
      <c r="A230" s="11"/>
      <c r="B230" s="10"/>
      <c r="C230" s="10"/>
      <c r="D230" s="10"/>
      <c r="E230" s="10"/>
      <c r="F230" s="10"/>
      <c r="G230" s="10"/>
      <c r="H230" s="10"/>
      <c r="I230" s="10"/>
      <c r="J230" s="3">
        <f>IF(COUNT(Table13589[[#This Row],[BEE1]:[Column4]])&gt;1,MIN(Table13589[[#This Row],[BEE1]:[Column2]]),0)</f>
        <v>0</v>
      </c>
      <c r="K230" s="17">
        <f>SUM(Table13589[[#This Row],[BEE1]:[Column3]])-Table13589[[#This Row],[Discard]]*0.9999</f>
        <v>0</v>
      </c>
      <c r="L230" s="10">
        <f>IF(Table13589[[#This Row],[Total]]&lt;&gt;"",RANK(Table13589[[#This Row],[Total]],Table13589[Total]),"")</f>
        <v>9</v>
      </c>
      <c r="M230" s="44" t="str">
        <f>IF(Table13589[[#This Row],[Name]]&gt;"",Table13589[[#This Row],[Name]],"")</f>
        <v/>
      </c>
      <c r="N230">
        <f>SUM(Table13589[[#This Row],[BEE1]:[Column3]])-Table13589[[#This Row],[Discard]]</f>
        <v>0</v>
      </c>
      <c r="O230" s="5">
        <f>RANK(Table13589[[#This Row],[Total2]],Table13589[Total2])</f>
        <v>9</v>
      </c>
    </row>
  </sheetData>
  <mergeCells count="1">
    <mergeCell ref="E1:G1"/>
  </mergeCells>
  <conditionalFormatting sqref="A1:E1 H1:XFD1 A2:XFD3 A11:XFD1048576 F4:L10 N4:XFD10">
    <cfRule type="containsErrors" dxfId="3" priority="2">
      <formula>ISERROR(A1)</formula>
    </cfRule>
  </conditionalFormatting>
  <conditionalFormatting sqref="B4:C7 A8:C10 D4:D10">
    <cfRule type="containsErrors" dxfId="2" priority="1">
      <formula>ISERROR(A4)</formula>
    </cfRule>
  </conditionalFormatting>
  <pageMargins left="0.75" right="0.75" top="1" bottom="1" header="0.5" footer="0.5"/>
  <pageSetup paperSize="9" scale="63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27"/>
  <sheetViews>
    <sheetView topLeftCell="A5" workbookViewId="0">
      <selection activeCell="Q9" sqref="Q9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24.625" style="5" customWidth="1"/>
    <col min="14" max="15" width="9" hidden="1" customWidth="1"/>
  </cols>
  <sheetData>
    <row r="1" spans="1:16" s="1" customFormat="1" ht="28.5">
      <c r="A1" s="127" t="s">
        <v>363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16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  <c r="N3" s="2" t="s">
        <v>80</v>
      </c>
      <c r="O3" s="2" t="s">
        <v>81</v>
      </c>
      <c r="P3" s="2" t="s">
        <v>125</v>
      </c>
    </row>
    <row r="4" spans="1:16">
      <c r="A4" s="121" t="s">
        <v>153</v>
      </c>
      <c r="B4" s="98" t="s">
        <v>86</v>
      </c>
      <c r="C4" s="98">
        <v>500</v>
      </c>
      <c r="D4" s="101">
        <v>500</v>
      </c>
      <c r="E4" s="102">
        <v>500</v>
      </c>
      <c r="F4" s="102">
        <v>500</v>
      </c>
      <c r="G4" s="102"/>
      <c r="H4" s="102"/>
      <c r="I4" s="102">
        <v>0</v>
      </c>
      <c r="J4" s="103">
        <f>IF(COUNT(Table1367[[#This Row],[BEE1]:[Column4]])&gt;1,MIN(Table1367[[#This Row],[BEE1]:[Column4]]),0)</f>
        <v>500</v>
      </c>
      <c r="K4" s="104">
        <f>IF(SUM(Table1367[[#This Row],[BEE1]:[Column4]])-Table1367[[#This Row],[Discard]]+Table1367[[#This Row],[Discard]]/100000&gt;0,SUM(Table1367[[#This Row],[BEE1]:[Column4]])-Table1367[[#This Row],[Discard]]*0.9999,"")</f>
        <v>1500.05</v>
      </c>
      <c r="L4" s="102">
        <f>IF(Table1367[[#This Row],[Total]]&lt;&gt;"",RANK(Table1367[[#This Row],[Total]],Table1367[Total]),"")</f>
        <v>1</v>
      </c>
      <c r="M4" s="105" t="str">
        <f>IF(Table1367[[#This Row],[Name]]&lt;&gt;"",Table1367[[#This Row],[Name]],"")</f>
        <v>Sean Loughnane</v>
      </c>
      <c r="N4" s="85">
        <f>SUM(Table1367[[#This Row],[BEE1]:[Column3]])-Table1367[[#This Row],[Discard]]</f>
        <v>1500</v>
      </c>
      <c r="O4" s="105">
        <f>RANK(Table1367[[#This Row],[Total2]],Table1367[Total2])</f>
        <v>1</v>
      </c>
      <c r="P4" s="105"/>
    </row>
    <row r="5" spans="1:16">
      <c r="A5" s="123" t="s">
        <v>331</v>
      </c>
      <c r="B5" s="94" t="s">
        <v>88</v>
      </c>
      <c r="C5" s="94">
        <v>0</v>
      </c>
      <c r="D5" s="94">
        <v>460</v>
      </c>
      <c r="E5" s="86">
        <v>480</v>
      </c>
      <c r="F5" s="86">
        <v>480</v>
      </c>
      <c r="G5" s="86"/>
      <c r="H5" s="86"/>
      <c r="I5" s="86">
        <v>0</v>
      </c>
      <c r="J5" s="103">
        <f>IF(COUNT(Table1367[[#This Row],[BEE1]:[Column4]])&gt;1,MIN(Table1367[[#This Row],[BEE1]:[Column4]]),0)</f>
        <v>0</v>
      </c>
      <c r="K5" s="104">
        <f>IF(SUM(Table1367[[#This Row],[BEE1]:[Column4]])-Table1367[[#This Row],[Discard]]+Table1367[[#This Row],[Discard]]/100000&gt;0,SUM(Table1367[[#This Row],[BEE1]:[Column4]])-Table1367[[#This Row],[Discard]]*0.9999,"")</f>
        <v>1420</v>
      </c>
      <c r="L5" s="86">
        <f>IF(Table1367[[#This Row],[Total]]&lt;&gt;"",RANK(Table1367[[#This Row],[Total]],Table1367[Total]),"")</f>
        <v>2</v>
      </c>
      <c r="M5" s="105" t="str">
        <f>IF(Table1367[[#This Row],[Name]]&lt;&gt;"",Table1367[[#This Row],[Name]],"")</f>
        <v>Darragh O' Brien</v>
      </c>
      <c r="N5" s="85">
        <f>SUM(Table1367[[#This Row],[BEE1]:[Column3]])-Table1367[[#This Row],[Discard]]</f>
        <v>1420</v>
      </c>
      <c r="O5" s="105">
        <f>RANK(Table1367[[#This Row],[Total2]],Table1367[Total2])</f>
        <v>2</v>
      </c>
      <c r="P5" s="105"/>
    </row>
    <row r="6" spans="1:16">
      <c r="A6" s="122" t="s">
        <v>98</v>
      </c>
      <c r="B6" s="98" t="s">
        <v>86</v>
      </c>
      <c r="C6" s="98">
        <v>480</v>
      </c>
      <c r="D6" s="106">
        <v>480</v>
      </c>
      <c r="E6" s="86">
        <v>378</v>
      </c>
      <c r="F6" s="86">
        <v>440</v>
      </c>
      <c r="G6" s="86"/>
      <c r="H6" s="86"/>
      <c r="I6" s="86"/>
      <c r="J6" s="103">
        <f>IF(COUNT(Table1367[[#This Row],[BEE1]:[Column4]])&gt;1,MIN(Table1367[[#This Row],[BEE1]:[Column4]]),0)</f>
        <v>378</v>
      </c>
      <c r="K6" s="104">
        <f>IF(SUM(Table1367[[#This Row],[BEE1]:[Column4]])-Table1367[[#This Row],[Discard]]+Table1367[[#This Row],[Discard]]/100000&gt;0,SUM(Table1367[[#This Row],[BEE1]:[Column4]])-Table1367[[#This Row],[Discard]]*0.9999,"")</f>
        <v>1400.0378000000001</v>
      </c>
      <c r="L6" s="86">
        <f>IF(Table1367[[#This Row],[Total]]&lt;&gt;"",RANK(Table1367[[#This Row],[Total]],Table1367[Total]),"")</f>
        <v>3</v>
      </c>
      <c r="M6" s="105" t="str">
        <f>IF(Table1367[[#This Row],[Name]]&lt;&gt;"",Table1367[[#This Row],[Name]],"")</f>
        <v>Rory Griffin</v>
      </c>
      <c r="N6" s="85">
        <f>SUM(Table1367[[#This Row],[BEE1]:[Column3]])-Table1367[[#This Row],[Discard]]</f>
        <v>1400</v>
      </c>
      <c r="O6" s="105">
        <f>RANK(Table1367[[#This Row],[Total2]],Table1367[Total2])</f>
        <v>3</v>
      </c>
      <c r="P6" s="105"/>
    </row>
    <row r="7" spans="1:16">
      <c r="A7" s="122" t="s">
        <v>327</v>
      </c>
      <c r="B7" s="98" t="s">
        <v>86</v>
      </c>
      <c r="C7" s="98">
        <v>430</v>
      </c>
      <c r="D7" s="106">
        <v>420</v>
      </c>
      <c r="E7" s="86">
        <v>460</v>
      </c>
      <c r="F7" s="86">
        <v>460</v>
      </c>
      <c r="G7" s="86"/>
      <c r="H7" s="86"/>
      <c r="I7" s="86">
        <v>0</v>
      </c>
      <c r="J7" s="103">
        <f>IF(COUNT(Table1367[[#This Row],[BEE1]:[Column4]])&gt;1,MIN(Table1367[[#This Row],[BEE1]:[Column4]]),0)</f>
        <v>420</v>
      </c>
      <c r="K7" s="104">
        <f>IF(SUM(Table1367[[#This Row],[BEE1]:[Column4]])-Table1367[[#This Row],[Discard]]+Table1367[[#This Row],[Discard]]/100000&gt;0,SUM(Table1367[[#This Row],[BEE1]:[Column4]])-Table1367[[#This Row],[Discard]]*0.9999,"")</f>
        <v>1350.0419999999999</v>
      </c>
      <c r="L7" s="102">
        <f>IF(Table1367[[#This Row],[Total]]&lt;&gt;"",RANK(Table1367[[#This Row],[Total]],Table1367[Total]),"")</f>
        <v>4</v>
      </c>
      <c r="M7" s="105" t="str">
        <f>IF(Table1367[[#This Row],[Name]]&lt;&gt;"",Table1367[[#This Row],[Name]],"")</f>
        <v>Rory O' Brien</v>
      </c>
      <c r="N7" s="85">
        <f>SUM(Table1367[[#This Row],[BEE1]:[Column3]])-Table1367[[#This Row],[Discard]]</f>
        <v>1350</v>
      </c>
      <c r="O7" s="105">
        <f>RANK(Table1367[[#This Row],[Total2]],Table1367[Total2])</f>
        <v>4</v>
      </c>
      <c r="P7" s="105"/>
    </row>
    <row r="8" spans="1:16">
      <c r="A8" s="122" t="s">
        <v>328</v>
      </c>
      <c r="B8" s="98" t="s">
        <v>100</v>
      </c>
      <c r="C8" s="98">
        <v>460</v>
      </c>
      <c r="D8" s="106">
        <v>440</v>
      </c>
      <c r="E8" s="102">
        <v>430</v>
      </c>
      <c r="F8" s="102">
        <v>358</v>
      </c>
      <c r="G8" s="102"/>
      <c r="H8" s="102"/>
      <c r="I8" s="102">
        <v>0</v>
      </c>
      <c r="J8" s="103">
        <f>IF(COUNT(Table1367[[#This Row],[BEE1]:[Column4]])&gt;1,MIN(Table1367[[#This Row],[BEE1]:[Column4]]),0)</f>
        <v>358</v>
      </c>
      <c r="K8" s="104">
        <f>IF(SUM(Table1367[[#This Row],[BEE1]:[Column4]])-Table1367[[#This Row],[Discard]]+Table1367[[#This Row],[Discard]]/100000&gt;0,SUM(Table1367[[#This Row],[BEE1]:[Column4]])-Table1367[[#This Row],[Discard]]*0.9999,"")</f>
        <v>1330.0358000000001</v>
      </c>
      <c r="L8" s="102">
        <f>IF(Table1367[[#This Row],[Total]]&lt;&gt;"",RANK(Table1367[[#This Row],[Total]],Table1367[Total]),"")</f>
        <v>5</v>
      </c>
      <c r="M8" s="105" t="str">
        <f>IF(Table1367[[#This Row],[Name]]&lt;&gt;"",Table1367[[#This Row],[Name]],"")</f>
        <v>Jack McCrohan</v>
      </c>
      <c r="N8" s="85">
        <f>SUM(Table1367[[#This Row],[BEE1]:[Column3]])-Table1367[[#This Row],[Discard]]</f>
        <v>1330</v>
      </c>
      <c r="O8" s="105">
        <f>RANK(Table1367[[#This Row],[Total2]],Table1367[Total2])</f>
        <v>5</v>
      </c>
      <c r="P8" s="105"/>
    </row>
    <row r="9" spans="1:16">
      <c r="A9" s="122" t="s">
        <v>336</v>
      </c>
      <c r="B9" s="98" t="s">
        <v>86</v>
      </c>
      <c r="C9" s="98">
        <v>420</v>
      </c>
      <c r="D9" s="106">
        <v>395</v>
      </c>
      <c r="E9" s="86">
        <v>420</v>
      </c>
      <c r="F9" s="86">
        <v>358</v>
      </c>
      <c r="G9" s="86"/>
      <c r="H9" s="86"/>
      <c r="I9" s="86">
        <v>0</v>
      </c>
      <c r="J9" s="103">
        <f>IF(COUNT(Table1367[[#This Row],[BEE1]:[Column4]])&gt;1,MIN(Table1367[[#This Row],[BEE1]:[Column4]]),0)</f>
        <v>358</v>
      </c>
      <c r="K9" s="104">
        <f>IF(SUM(Table1367[[#This Row],[BEE1]:[Column4]])-Table1367[[#This Row],[Discard]]+Table1367[[#This Row],[Discard]]/100000&gt;0,SUM(Table1367[[#This Row],[BEE1]:[Column4]])-Table1367[[#This Row],[Discard]]*0.9999,"")</f>
        <v>1235.0358000000001</v>
      </c>
      <c r="L9" s="86">
        <f>IF(Table1367[[#This Row],[Total]]&lt;&gt;"",RANK(Table1367[[#This Row],[Total]],Table1367[Total]),"")</f>
        <v>6</v>
      </c>
      <c r="M9" s="105" t="str">
        <f>IF(Table1367[[#This Row],[Name]]&lt;&gt;"",Table1367[[#This Row],[Name]],"")</f>
        <v>Tommy McCarthy</v>
      </c>
      <c r="N9" s="85">
        <f>SUM(Table1367[[#This Row],[BEE1]:[Column3]])-Table1367[[#This Row],[Discard]]</f>
        <v>1235</v>
      </c>
      <c r="O9" s="105">
        <f>RANK(Table1367[[#This Row],[Total2]],Table1367[Total2])</f>
        <v>6</v>
      </c>
      <c r="P9" s="105"/>
    </row>
    <row r="10" spans="1:16">
      <c r="A10" s="121" t="s">
        <v>338</v>
      </c>
      <c r="B10" s="98" t="s">
        <v>88</v>
      </c>
      <c r="C10" s="98">
        <v>385</v>
      </c>
      <c r="D10" s="106">
        <v>400</v>
      </c>
      <c r="E10" s="86">
        <v>378</v>
      </c>
      <c r="F10" s="86">
        <v>430</v>
      </c>
      <c r="G10" s="86"/>
      <c r="H10" s="86"/>
      <c r="I10" s="86">
        <v>0</v>
      </c>
      <c r="J10" s="103">
        <f>IF(COUNT(Table1367[[#This Row],[BEE1]:[Column4]])&gt;1,MIN(Table1367[[#This Row],[BEE1]:[Column4]]),0)</f>
        <v>378</v>
      </c>
      <c r="K10" s="104">
        <f>IF(SUM(Table1367[[#This Row],[BEE1]:[Column4]])-Table1367[[#This Row],[Discard]]+Table1367[[#This Row],[Discard]]/100000&gt;0,SUM(Table1367[[#This Row],[BEE1]:[Column4]])-Table1367[[#This Row],[Discard]]*0.9999,"")</f>
        <v>1215.0378000000001</v>
      </c>
      <c r="L10" s="86">
        <f>IF(Table1367[[#This Row],[Total]]&lt;&gt;"",RANK(Table1367[[#This Row],[Total]],Table1367[Total]),"")</f>
        <v>7</v>
      </c>
      <c r="M10" s="105" t="str">
        <f>IF(Table1367[[#This Row],[Name]]&lt;&gt;"",Table1367[[#This Row],[Name]],"")</f>
        <v>Seán Sheehan</v>
      </c>
      <c r="N10" s="85">
        <f>SUM(Table1367[[#This Row],[BEE1]:[Column3]])-Table1367[[#This Row],[Discard]]</f>
        <v>1215</v>
      </c>
      <c r="O10" s="105">
        <f>RANK(Table1367[[#This Row],[Total2]],Table1367[Total2])</f>
        <v>7</v>
      </c>
      <c r="P10" s="105"/>
    </row>
    <row r="11" spans="1:16">
      <c r="A11" s="122" t="s">
        <v>337</v>
      </c>
      <c r="B11" s="98" t="s">
        <v>86</v>
      </c>
      <c r="C11" s="98">
        <v>400</v>
      </c>
      <c r="D11" s="106">
        <v>410</v>
      </c>
      <c r="E11" s="102">
        <v>400</v>
      </c>
      <c r="F11" s="86">
        <v>0</v>
      </c>
      <c r="G11" s="102"/>
      <c r="H11" s="102"/>
      <c r="I11" s="102">
        <v>0</v>
      </c>
      <c r="J11" s="103">
        <f>IF(COUNT(Table1367[[#This Row],[BEE1]:[Column4]])&gt;1,MIN(Table1367[[#This Row],[BEE1]:[Column4]]),0)</f>
        <v>0</v>
      </c>
      <c r="K11" s="104">
        <f>IF(SUM(Table1367[[#This Row],[BEE1]:[Column4]])-Table1367[[#This Row],[Discard]]+Table1367[[#This Row],[Discard]]/100000&gt;0,SUM(Table1367[[#This Row],[BEE1]:[Column4]])-Table1367[[#This Row],[Discard]]*0.9999,"")</f>
        <v>1210</v>
      </c>
      <c r="L11" s="102">
        <f>IF(Table1367[[#This Row],[Total]]&lt;&gt;"",RANK(Table1367[[#This Row],[Total]],Table1367[Total]),"")</f>
        <v>8</v>
      </c>
      <c r="M11" s="105" t="str">
        <f>IF(Table1367[[#This Row],[Name]]&lt;&gt;"",Table1367[[#This Row],[Name]],"")</f>
        <v>Callum Lavelle</v>
      </c>
      <c r="N11" s="85">
        <f>SUM(Table1367[[#This Row],[BEE1]:[Column3]])-Table1367[[#This Row],[Discard]]</f>
        <v>1210</v>
      </c>
      <c r="O11" s="105">
        <f>RANK(Table1367[[#This Row],[Total2]],Table1367[Total2])</f>
        <v>8</v>
      </c>
      <c r="P11" s="105"/>
    </row>
    <row r="12" spans="1:16">
      <c r="A12" s="122" t="s">
        <v>341</v>
      </c>
      <c r="B12" s="98" t="s">
        <v>86</v>
      </c>
      <c r="C12" s="98">
        <v>395</v>
      </c>
      <c r="D12" s="106">
        <v>0</v>
      </c>
      <c r="E12" s="102">
        <v>410</v>
      </c>
      <c r="F12" s="86">
        <v>400</v>
      </c>
      <c r="G12" s="102"/>
      <c r="H12" s="102"/>
      <c r="I12" s="102">
        <v>0</v>
      </c>
      <c r="J12" s="103">
        <f>IF(COUNT(Table1367[[#This Row],[BEE1]:[Column4]])&gt;1,MIN(Table1367[[#This Row],[BEE1]:[Column4]]),0)</f>
        <v>0</v>
      </c>
      <c r="K12" s="104">
        <f>IF(SUM(Table1367[[#This Row],[BEE1]:[Column4]])-Table1367[[#This Row],[Discard]]+Table1367[[#This Row],[Discard]]/100000&gt;0,SUM(Table1367[[#This Row],[BEE1]:[Column4]])-Table1367[[#This Row],[Discard]]*0.9999,"")</f>
        <v>1205</v>
      </c>
      <c r="L12" s="102">
        <f>IF(Table1367[[#This Row],[Total]]&lt;&gt;"",RANK(Table1367[[#This Row],[Total]],Table1367[Total]),"")</f>
        <v>9</v>
      </c>
      <c r="M12" s="105" t="str">
        <f>IF(Table1367[[#This Row],[Name]]&lt;&gt;"",Table1367[[#This Row],[Name]],"")</f>
        <v>Shay Ahern</v>
      </c>
      <c r="N12" s="85">
        <f>SUM(Table1367[[#This Row],[BEE1]:[Column3]])-Table1367[[#This Row],[Discard]]</f>
        <v>1205</v>
      </c>
      <c r="O12" s="105">
        <f>RANK(Table1367[[#This Row],[Total2]],Table1367[Total2])</f>
        <v>9</v>
      </c>
      <c r="P12" s="105"/>
    </row>
    <row r="13" spans="1:16">
      <c r="A13" s="122" t="s">
        <v>339</v>
      </c>
      <c r="B13" s="98" t="s">
        <v>88</v>
      </c>
      <c r="C13" s="98">
        <v>375</v>
      </c>
      <c r="D13" s="106">
        <v>380</v>
      </c>
      <c r="E13" s="86">
        <v>378</v>
      </c>
      <c r="F13" s="86">
        <v>358</v>
      </c>
      <c r="G13" s="86"/>
      <c r="H13" s="86"/>
      <c r="I13" s="86"/>
      <c r="J13" s="103">
        <f>IF(COUNT(Table1367[[#This Row],[BEE1]:[Column4]])&gt;1,MIN(Table1367[[#This Row],[BEE1]:[Column4]]),0)</f>
        <v>358</v>
      </c>
      <c r="K13" s="104">
        <f>IF(SUM(Table1367[[#This Row],[BEE1]:[Column4]])-Table1367[[#This Row],[Discard]]+Table1367[[#This Row],[Discard]]/100000&gt;0,SUM(Table1367[[#This Row],[BEE1]:[Column4]])-Table1367[[#This Row],[Discard]]*0.9999,"")</f>
        <v>1133.0358000000001</v>
      </c>
      <c r="L13" s="86">
        <f>IF(Table1367[[#This Row],[Total]]&lt;&gt;"",RANK(Table1367[[#This Row],[Total]],Table1367[Total]),"")</f>
        <v>10</v>
      </c>
      <c r="M13" s="105" t="str">
        <f>IF(Table1367[[#This Row],[Name]]&lt;&gt;"",Table1367[[#This Row],[Name]],"")</f>
        <v>Patrick O' Sullivan</v>
      </c>
      <c r="N13" s="85">
        <f>SUM(Table1367[[#This Row],[BEE1]:[Column3]])-Table1367[[#This Row],[Discard]]</f>
        <v>1133</v>
      </c>
      <c r="O13" s="105">
        <f>RANK(Table1367[[#This Row],[Total2]],Table1367[Total2])</f>
        <v>10</v>
      </c>
      <c r="P13" s="105"/>
    </row>
    <row r="14" spans="1:16">
      <c r="A14" s="122" t="s">
        <v>342</v>
      </c>
      <c r="B14" s="106" t="s">
        <v>86</v>
      </c>
      <c r="C14" s="106">
        <v>0</v>
      </c>
      <c r="D14" s="106">
        <v>390</v>
      </c>
      <c r="E14" s="86">
        <v>378</v>
      </c>
      <c r="F14" s="86">
        <v>358</v>
      </c>
      <c r="G14" s="86"/>
      <c r="H14" s="86"/>
      <c r="I14" s="86"/>
      <c r="J14" s="103">
        <f>IF(COUNT(Table1367[[#This Row],[BEE1]:[Column4]])&gt;1,MIN(Table1367[[#This Row],[BEE1]:[Column4]]),0)</f>
        <v>0</v>
      </c>
      <c r="K14" s="104">
        <f>IF(SUM(Table1367[[#This Row],[BEE1]:[Column4]])-Table1367[[#This Row],[Discard]]+Table1367[[#This Row],[Discard]]/100000&gt;0,SUM(Table1367[[#This Row],[BEE1]:[Column4]])-Table1367[[#This Row],[Discard]]*0.9999,"")</f>
        <v>1126</v>
      </c>
      <c r="L14" s="86">
        <f>IF(Table1367[[#This Row],[Total]]&lt;&gt;"",RANK(Table1367[[#This Row],[Total]],Table1367[Total]),"")</f>
        <v>11</v>
      </c>
      <c r="M14" s="105" t="str">
        <f>IF(Table1367[[#This Row],[Name]]&lt;&gt;"",Table1367[[#This Row],[Name]],"")</f>
        <v xml:space="preserve">Brian Plunkett </v>
      </c>
      <c r="N14" s="85">
        <f>SUM(Table1367[[#This Row],[BEE1]:[Column3]])-Table1367[[#This Row],[Discard]]</f>
        <v>1126</v>
      </c>
      <c r="O14" s="105">
        <f>RANK(Table1367[[#This Row],[Total2]],Table1367[Total2])</f>
        <v>11</v>
      </c>
      <c r="P14" s="105"/>
    </row>
    <row r="15" spans="1:16">
      <c r="A15" s="123" t="s">
        <v>340</v>
      </c>
      <c r="B15" s="94" t="s">
        <v>88</v>
      </c>
      <c r="C15" s="94">
        <v>365</v>
      </c>
      <c r="D15" s="94">
        <v>375</v>
      </c>
      <c r="E15" s="86">
        <v>378</v>
      </c>
      <c r="F15" s="86">
        <v>358</v>
      </c>
      <c r="G15" s="86"/>
      <c r="H15" s="86"/>
      <c r="I15" s="86"/>
      <c r="J15" s="103">
        <f>IF(COUNT(Table1367[[#This Row],[BEE1]:[Column4]])&gt;1,MIN(Table1367[[#This Row],[BEE1]:[Column4]]),0)</f>
        <v>358</v>
      </c>
      <c r="K15" s="104">
        <f>IF(SUM(Table1367[[#This Row],[BEE1]:[Column4]])-Table1367[[#This Row],[Discard]]+Table1367[[#This Row],[Discard]]/100000&gt;0,SUM(Table1367[[#This Row],[BEE1]:[Column4]])-Table1367[[#This Row],[Discard]]*0.9999,"")</f>
        <v>1118.0358000000001</v>
      </c>
      <c r="L15" s="86">
        <f>IF(Table1367[[#This Row],[Total]]&lt;&gt;"",RANK(Table1367[[#This Row],[Total]],Table1367[Total]),"")</f>
        <v>12</v>
      </c>
      <c r="M15" s="105" t="str">
        <f>IF(Table1367[[#This Row],[Name]]&lt;&gt;"",Table1367[[#This Row],[Name]],"")</f>
        <v>Ryan O Sullivan</v>
      </c>
      <c r="N15" s="85">
        <f>SUM(Table1367[[#This Row],[BEE1]:[Column3]])-Table1367[[#This Row],[Discard]]</f>
        <v>1118</v>
      </c>
      <c r="O15" s="105">
        <f>RANK(Table1367[[#This Row],[Total2]],Table1367[Total2])</f>
        <v>12</v>
      </c>
      <c r="P15" s="105"/>
    </row>
    <row r="16" spans="1:16">
      <c r="A16" s="122" t="s">
        <v>127</v>
      </c>
      <c r="B16" s="98" t="s">
        <v>100</v>
      </c>
      <c r="C16" s="106">
        <v>440</v>
      </c>
      <c r="D16" s="106">
        <v>0</v>
      </c>
      <c r="E16" s="86">
        <v>0</v>
      </c>
      <c r="F16" s="86">
        <v>410</v>
      </c>
      <c r="G16" s="86"/>
      <c r="H16" s="86"/>
      <c r="I16" s="86"/>
      <c r="J16" s="103">
        <f>IF(COUNT(Table1367[[#This Row],[BEE1]:[Column4]])&gt;1,MIN(Table1367[[#This Row],[BEE1]:[Column4]]),0)</f>
        <v>0</v>
      </c>
      <c r="K16" s="104">
        <f>IF(SUM(Table1367[[#This Row],[BEE1]:[Column4]])-Table1367[[#This Row],[Discard]]+Table1367[[#This Row],[Discard]]/100000&gt;0,SUM(Table1367[[#This Row],[BEE1]:[Column4]])-Table1367[[#This Row],[Discard]]*0.9999,"")</f>
        <v>850</v>
      </c>
      <c r="L16" s="86">
        <f>IF(Table1367[[#This Row],[Total]]&lt;&gt;"",RANK(Table1367[[#This Row],[Total]],Table1367[Total]),"")</f>
        <v>13</v>
      </c>
      <c r="M16" s="105" t="str">
        <f>IF(Table1367[[#This Row],[Name]]&lt;&gt;"",Table1367[[#This Row],[Name]],"")</f>
        <v>Harry Bolger</v>
      </c>
      <c r="N16" s="85">
        <f>SUM(Table1367[[#This Row],[BEE1]:[Column3]])-Table1367[[#This Row],[Discard]]</f>
        <v>850</v>
      </c>
      <c r="O16" s="105">
        <f>RANK(Table1367[[#This Row],[Total2]],Table1367[Total2])</f>
        <v>13</v>
      </c>
      <c r="P16" s="105"/>
    </row>
    <row r="17" spans="1:16">
      <c r="A17" s="122" t="s">
        <v>335</v>
      </c>
      <c r="B17" s="98" t="s">
        <v>86</v>
      </c>
      <c r="C17" s="98">
        <v>390</v>
      </c>
      <c r="D17" s="106">
        <v>430</v>
      </c>
      <c r="E17" s="102">
        <v>0</v>
      </c>
      <c r="F17" s="102">
        <v>0</v>
      </c>
      <c r="G17" s="102"/>
      <c r="H17" s="102"/>
      <c r="I17" s="102">
        <v>0</v>
      </c>
      <c r="J17" s="103">
        <f>IF(COUNT(Table1367[[#This Row],[BEE1]:[Column4]])&gt;1,MIN(Table1367[[#This Row],[BEE1]:[Column4]]),0)</f>
        <v>0</v>
      </c>
      <c r="K17" s="104">
        <f>IF(SUM(Table1367[[#This Row],[BEE1]:[Column4]])-Table1367[[#This Row],[Discard]]+Table1367[[#This Row],[Discard]]/100000&gt;0,SUM(Table1367[[#This Row],[BEE1]:[Column4]])-Table1367[[#This Row],[Discard]]*0.9999,"")</f>
        <v>820</v>
      </c>
      <c r="L17" s="102">
        <f>IF(Table1367[[#This Row],[Total]]&lt;&gt;"",RANK(Table1367[[#This Row],[Total]],Table1367[Total]),"")</f>
        <v>14</v>
      </c>
      <c r="M17" s="105" t="str">
        <f>IF(Table1367[[#This Row],[Name]]&lt;&gt;"",Table1367[[#This Row],[Name]],"")</f>
        <v>Sam Leahy</v>
      </c>
      <c r="N17" s="85">
        <f>SUM(Table1367[[#This Row],[BEE1]:[Column3]])-Table1367[[#This Row],[Discard]]</f>
        <v>820</v>
      </c>
      <c r="O17" s="105">
        <f>RANK(Table1367[[#This Row],[Total2]],Table1367[Total2])</f>
        <v>14</v>
      </c>
      <c r="P17" s="105"/>
    </row>
    <row r="18" spans="1:16">
      <c r="A18" s="85" t="s">
        <v>378</v>
      </c>
      <c r="B18" s="86" t="s">
        <v>86</v>
      </c>
      <c r="C18" s="102">
        <v>0</v>
      </c>
      <c r="D18" s="102">
        <v>0</v>
      </c>
      <c r="E18" s="86">
        <v>440</v>
      </c>
      <c r="F18" s="86">
        <v>355</v>
      </c>
      <c r="G18" s="86"/>
      <c r="H18" s="86"/>
      <c r="I18" s="86">
        <v>0</v>
      </c>
      <c r="J18" s="103">
        <f>IF(COUNT(Table1367[[#This Row],[BEE1]:[Column4]])&gt;1,MIN(Table1367[[#This Row],[BEE1]:[Column4]]),0)</f>
        <v>0</v>
      </c>
      <c r="K18" s="104">
        <f>IF(SUM(Table1367[[#This Row],[BEE1]:[Column4]])-Table1367[[#This Row],[Discard]]+Table1367[[#This Row],[Discard]]/100000&gt;0,SUM(Table1367[[#This Row],[BEE1]:[Column4]])-Table1367[[#This Row],[Discard]]*0.9999,"")</f>
        <v>795</v>
      </c>
      <c r="L18" s="86">
        <f>IF(Table1367[[#This Row],[Total]]&lt;&gt;"",RANK(Table1367[[#This Row],[Total]],Table1367[Total]),"")</f>
        <v>15</v>
      </c>
      <c r="M18" s="105" t="str">
        <f>IF(Table1367[[#This Row],[Name]]&lt;&gt;"",Table1367[[#This Row],[Name]],"")</f>
        <v xml:space="preserve">Mikie Morgan </v>
      </c>
      <c r="N18" s="85">
        <f>SUM(Table1367[[#This Row],[BEE1]:[Column3]])-Table1367[[#This Row],[Discard]]</f>
        <v>795</v>
      </c>
      <c r="O18" s="105">
        <f>RANK(Table1367[[#This Row],[Total2]],Table1367[Total2])</f>
        <v>15</v>
      </c>
      <c r="P18" s="105"/>
    </row>
    <row r="19" spans="1:16">
      <c r="A19" s="122" t="s">
        <v>343</v>
      </c>
      <c r="B19" s="98" t="s">
        <v>88</v>
      </c>
      <c r="C19" s="98">
        <v>0</v>
      </c>
      <c r="D19" s="106">
        <v>385</v>
      </c>
      <c r="E19" s="102">
        <v>0</v>
      </c>
      <c r="F19" s="102">
        <v>358</v>
      </c>
      <c r="G19" s="86"/>
      <c r="H19" s="86"/>
      <c r="I19" s="86">
        <v>0</v>
      </c>
      <c r="J19" s="103">
        <f>IF(COUNT(Table1367[[#This Row],[BEE1]:[Column4]])&gt;1,MIN(Table1367[[#This Row],[BEE1]:[Column4]]),0)</f>
        <v>0</v>
      </c>
      <c r="K19" s="104">
        <f>IF(SUM(Table1367[[#This Row],[BEE1]:[Column4]])-Table1367[[#This Row],[Discard]]+Table1367[[#This Row],[Discard]]/100000&gt;0,SUM(Table1367[[#This Row],[BEE1]:[Column4]])-Table1367[[#This Row],[Discard]]*0.9999,"")</f>
        <v>743</v>
      </c>
      <c r="L19" s="86">
        <f>IF(Table1367[[#This Row],[Total]]&lt;&gt;"",RANK(Table1367[[#This Row],[Total]],Table1367[Total]),"")</f>
        <v>16</v>
      </c>
      <c r="M19" s="105" t="str">
        <f>IF(Table1367[[#This Row],[Name]]&lt;&gt;"",Table1367[[#This Row],[Name]],"")</f>
        <v>Seán O' Halloran</v>
      </c>
      <c r="N19" s="85">
        <f>SUM(Table1367[[#This Row],[BEE1]:[Column3]])-Table1367[[#This Row],[Discard]]</f>
        <v>743</v>
      </c>
      <c r="O19" s="105">
        <f>RANK(Table1367[[#This Row],[Total2]],Table1367[Total2])</f>
        <v>16</v>
      </c>
      <c r="P19" s="105"/>
    </row>
    <row r="20" spans="1:16">
      <c r="A20" s="123" t="s">
        <v>333</v>
      </c>
      <c r="B20" s="94" t="s">
        <v>88</v>
      </c>
      <c r="C20" s="94">
        <v>370</v>
      </c>
      <c r="D20" s="94">
        <v>0</v>
      </c>
      <c r="E20" s="86">
        <v>0</v>
      </c>
      <c r="F20" s="86">
        <v>343</v>
      </c>
      <c r="G20" s="86"/>
      <c r="H20" s="86"/>
      <c r="I20" s="86">
        <v>0</v>
      </c>
      <c r="J20" s="103">
        <f>IF(COUNT(Table1367[[#This Row],[BEE1]:[Column4]])&gt;1,MIN(Table1367[[#This Row],[BEE1]:[Column4]]),0)</f>
        <v>0</v>
      </c>
      <c r="K20" s="104">
        <f>IF(SUM(Table1367[[#This Row],[BEE1]:[Column4]])-Table1367[[#This Row],[Discard]]+Table1367[[#This Row],[Discard]]/100000&gt;0,SUM(Table1367[[#This Row],[BEE1]:[Column4]])-Table1367[[#This Row],[Discard]]*0.9999,"")</f>
        <v>713</v>
      </c>
      <c r="L20" s="86">
        <f>IF(Table1367[[#This Row],[Total]]&lt;&gt;"",RANK(Table1367[[#This Row],[Total]],Table1367[Total]),"")</f>
        <v>17</v>
      </c>
      <c r="M20" s="105" t="str">
        <f>IF(Table1367[[#This Row],[Name]]&lt;&gt;"",Table1367[[#This Row],[Name]],"")</f>
        <v>Alex Healy</v>
      </c>
      <c r="N20" s="85">
        <f>SUM(Table1367[[#This Row],[BEE1]:[Column3]])-Table1367[[#This Row],[Discard]]</f>
        <v>713</v>
      </c>
      <c r="O20" s="105">
        <f>RANK(Table1367[[#This Row],[Total2]],Table1367[Total2])</f>
        <v>17</v>
      </c>
      <c r="P20" s="105"/>
    </row>
    <row r="21" spans="1:16">
      <c r="A21" s="124" t="s">
        <v>345</v>
      </c>
      <c r="B21" s="106" t="s">
        <v>86</v>
      </c>
      <c r="C21" s="106">
        <v>0</v>
      </c>
      <c r="D21" s="106">
        <v>375</v>
      </c>
      <c r="E21" s="102">
        <v>0</v>
      </c>
      <c r="F21" s="86">
        <v>333</v>
      </c>
      <c r="G21" s="102"/>
      <c r="H21" s="102"/>
      <c r="I21" s="102">
        <v>0</v>
      </c>
      <c r="J21" s="103">
        <f>IF(COUNT(Table1367[[#This Row],[BEE1]:[Column4]])&gt;1,MIN(Table1367[[#This Row],[BEE1]:[Column4]]),0)</f>
        <v>0</v>
      </c>
      <c r="K21" s="104">
        <f>IF(SUM(Table1367[[#This Row],[BEE1]:[Column4]])-Table1367[[#This Row],[Discard]]+Table1367[[#This Row],[Discard]]/100000&gt;0,SUM(Table1367[[#This Row],[BEE1]:[Column4]])-Table1367[[#This Row],[Discard]]*0.9999,"")</f>
        <v>708</v>
      </c>
      <c r="L21" s="102">
        <f>IF(Table1367[[#This Row],[Total]]&lt;&gt;"",RANK(Table1367[[#This Row],[Total]],Table1367[Total]),"")</f>
        <v>18</v>
      </c>
      <c r="M21" s="105" t="str">
        <f>IF(Table1367[[#This Row],[Name]]&lt;&gt;"",Table1367[[#This Row],[Name]],"")</f>
        <v>Cormac O'Callaghan</v>
      </c>
      <c r="N21" s="85">
        <f>SUM(Table1367[[#This Row],[BEE1]:[Column3]])-Table1367[[#This Row],[Discard]]</f>
        <v>708</v>
      </c>
      <c r="O21" s="105">
        <f>RANK(Table1367[[#This Row],[Total2]],Table1367[Total2])</f>
        <v>18</v>
      </c>
      <c r="P21" s="105"/>
    </row>
    <row r="22" spans="1:16">
      <c r="A22" s="85" t="s">
        <v>367</v>
      </c>
      <c r="B22" s="86" t="s">
        <v>88</v>
      </c>
      <c r="C22" s="86">
        <v>0</v>
      </c>
      <c r="D22" s="86">
        <v>0</v>
      </c>
      <c r="E22" s="86">
        <v>343</v>
      </c>
      <c r="F22" s="86">
        <v>358</v>
      </c>
      <c r="G22" s="86"/>
      <c r="H22" s="86"/>
      <c r="I22" s="86">
        <v>0</v>
      </c>
      <c r="J22" s="103">
        <f>IF(COUNT(Table1367[[#This Row],[BEE1]:[Column4]])&gt;1,MIN(Table1367[[#This Row],[BEE1]:[Column4]]),0)</f>
        <v>0</v>
      </c>
      <c r="K22" s="104">
        <f>IF(SUM(Table1367[[#This Row],[BEE1]:[Column4]])-Table1367[[#This Row],[Discard]]+Table1367[[#This Row],[Discard]]/100000&gt;0,SUM(Table1367[[#This Row],[BEE1]:[Column4]])-Table1367[[#This Row],[Discard]]*0.9999,"")</f>
        <v>701</v>
      </c>
      <c r="L22" s="86">
        <f>IF(Table1367[[#This Row],[Total]]&lt;&gt;"",RANK(Table1367[[#This Row],[Total]],Table1367[Total]),"")</f>
        <v>19</v>
      </c>
      <c r="M22" s="105" t="str">
        <f>IF(Table1367[[#This Row],[Name]]&lt;&gt;"",Table1367[[#This Row],[Name]],"")</f>
        <v>Craig Nolan</v>
      </c>
      <c r="N22" s="85">
        <f>SUM(Table1367[[#This Row],[BEE1]:[Column3]])-Table1367[[#This Row],[Discard]]</f>
        <v>701</v>
      </c>
      <c r="O22" s="105">
        <f>RANK(Table1367[[#This Row],[Total2]],Table1367[Total2])</f>
        <v>19</v>
      </c>
      <c r="P22" s="105"/>
    </row>
    <row r="23" spans="1:16">
      <c r="A23" s="85" t="s">
        <v>385</v>
      </c>
      <c r="B23" s="86" t="s">
        <v>86</v>
      </c>
      <c r="C23" s="86">
        <v>0</v>
      </c>
      <c r="D23" s="86">
        <v>0</v>
      </c>
      <c r="E23" s="102">
        <v>333</v>
      </c>
      <c r="F23" s="86">
        <v>358</v>
      </c>
      <c r="G23" s="86"/>
      <c r="H23" s="86"/>
      <c r="I23" s="86"/>
      <c r="J23" s="103">
        <f>IF(COUNT(Table1367[[#This Row],[BEE1]:[Column4]])&gt;1,MIN(Table1367[[#This Row],[BEE1]:[Column4]]),0)</f>
        <v>0</v>
      </c>
      <c r="K23" s="104">
        <f>IF(SUM(Table1367[[#This Row],[BEE1]:[Column4]])-Table1367[[#This Row],[Discard]]+Table1367[[#This Row],[Discard]]/100000&gt;0,SUM(Table1367[[#This Row],[BEE1]:[Column4]])-Table1367[[#This Row],[Discard]]*0.9999,"")</f>
        <v>691</v>
      </c>
      <c r="L23" s="86">
        <f>IF(Table1367[[#This Row],[Total]]&lt;&gt;"",RANK(Table1367[[#This Row],[Total]],Table1367[Total]),"")</f>
        <v>20</v>
      </c>
      <c r="M23" s="105" t="str">
        <f>IF(Table1367[[#This Row],[Name]]&lt;&gt;"",Table1367[[#This Row],[Name]],"")</f>
        <v>Adam Ryle</v>
      </c>
      <c r="N23" s="85">
        <f>SUM(Table1367[[#This Row],[BEE1]:[Column3]])-Table1367[[#This Row],[Discard]]</f>
        <v>691</v>
      </c>
      <c r="O23" s="105">
        <f>RANK(Table1367[[#This Row],[Total2]],Table1367[Total2])</f>
        <v>20</v>
      </c>
      <c r="P23" s="105"/>
    </row>
    <row r="24" spans="1:16">
      <c r="A24" s="85" t="s">
        <v>356</v>
      </c>
      <c r="B24" s="86" t="s">
        <v>88</v>
      </c>
      <c r="C24" s="86">
        <v>0</v>
      </c>
      <c r="D24" s="86">
        <v>0</v>
      </c>
      <c r="E24" s="102">
        <v>333</v>
      </c>
      <c r="F24" s="86">
        <v>350</v>
      </c>
      <c r="G24" s="86"/>
      <c r="H24" s="86"/>
      <c r="I24" s="86"/>
      <c r="J24" s="103">
        <f>IF(COUNT(Table1367[[#This Row],[BEE1]:[Column4]])&gt;1,MIN(Table1367[[#This Row],[BEE1]:[Column4]]),0)</f>
        <v>0</v>
      </c>
      <c r="K24" s="104">
        <f>IF(SUM(Table1367[[#This Row],[BEE1]:[Column4]])-Table1367[[#This Row],[Discard]]+Table1367[[#This Row],[Discard]]/100000&gt;0,SUM(Table1367[[#This Row],[BEE1]:[Column4]])-Table1367[[#This Row],[Discard]]*0.9999,"")</f>
        <v>683</v>
      </c>
      <c r="L24" s="86">
        <f>IF(Table1367[[#This Row],[Total]]&lt;&gt;"",RANK(Table1367[[#This Row],[Total]],Table1367[Total]),"")</f>
        <v>21</v>
      </c>
      <c r="M24" s="105" t="str">
        <f>IF(Table1367[[#This Row],[Name]]&lt;&gt;"",Table1367[[#This Row],[Name]],"")</f>
        <v>Tom Hurley</v>
      </c>
      <c r="N24" s="85">
        <f>SUM(Table1367[[#This Row],[BEE1]:[Column3]])-Table1367[[#This Row],[Discard]]</f>
        <v>683</v>
      </c>
      <c r="O24" s="105">
        <f>RANK(Table1367[[#This Row],[Total2]],Table1367[Total2])</f>
        <v>21</v>
      </c>
      <c r="P24" s="105"/>
    </row>
    <row r="25" spans="1:16">
      <c r="A25" s="87" t="s">
        <v>426</v>
      </c>
      <c r="B25" s="102" t="s">
        <v>284</v>
      </c>
      <c r="C25" s="86">
        <v>0</v>
      </c>
      <c r="D25" s="102">
        <v>0</v>
      </c>
      <c r="E25" s="102">
        <v>0</v>
      </c>
      <c r="F25" s="102">
        <v>420</v>
      </c>
      <c r="G25" s="102"/>
      <c r="H25" s="102"/>
      <c r="I25" s="102">
        <v>0</v>
      </c>
      <c r="J25" s="103">
        <f>IF(COUNT(Table1367[[#This Row],[BEE1]:[Column4]])&gt;1,MIN(Table1367[[#This Row],[BEE1]:[Column4]]),0)</f>
        <v>0</v>
      </c>
      <c r="K25" s="104">
        <f>IF(SUM(Table1367[[#This Row],[BEE1]:[Column4]])-Table1367[[#This Row],[Discard]]+Table1367[[#This Row],[Discard]]/100000&gt;0,SUM(Table1367[[#This Row],[BEE1]:[Column4]])-Table1367[[#This Row],[Discard]]*0.9999,"")</f>
        <v>420</v>
      </c>
      <c r="L25" s="102">
        <f>IF(Table1367[[#This Row],[Total]]&lt;&gt;"",RANK(Table1367[[#This Row],[Total]],Table1367[Total]),"")</f>
        <v>22</v>
      </c>
      <c r="M25" s="105" t="str">
        <f>IF(Table1367[[#This Row],[Name]]&lt;&gt;"",Table1367[[#This Row],[Name]],"")</f>
        <v xml:space="preserve">Benjamin Lynch </v>
      </c>
      <c r="N25" s="85">
        <f>SUM(Table1367[[#This Row],[BEE1]:[Column3]])-Table1367[[#This Row],[Discard]]</f>
        <v>420</v>
      </c>
      <c r="O25" s="105">
        <f>RANK(Table1367[[#This Row],[Total2]],Table1367[Total2])</f>
        <v>22</v>
      </c>
      <c r="P25" s="105"/>
    </row>
    <row r="26" spans="1:16">
      <c r="A26" s="122" t="s">
        <v>332</v>
      </c>
      <c r="B26" s="98" t="s">
        <v>100</v>
      </c>
      <c r="C26" s="98">
        <v>410</v>
      </c>
      <c r="D26" s="106">
        <v>0</v>
      </c>
      <c r="E26" s="102">
        <v>0</v>
      </c>
      <c r="F26" s="102">
        <v>0</v>
      </c>
      <c r="G26" s="102"/>
      <c r="H26" s="102"/>
      <c r="I26" s="102"/>
      <c r="J26" s="103">
        <f>IF(COUNT(Table1367[[#This Row],[BEE1]:[Column4]])&gt;1,MIN(Table1367[[#This Row],[BEE1]:[Column4]]),0)</f>
        <v>0</v>
      </c>
      <c r="K26" s="104">
        <f>IF(SUM(Table1367[[#This Row],[BEE1]:[Column4]])-Table1367[[#This Row],[Discard]]+Table1367[[#This Row],[Discard]]/100000&gt;0,SUM(Table1367[[#This Row],[BEE1]:[Column4]])-Table1367[[#This Row],[Discard]]*0.9999,"")</f>
        <v>410</v>
      </c>
      <c r="L26" s="102">
        <f>IF(Table1367[[#This Row],[Total]]&lt;&gt;"",RANK(Table1367[[#This Row],[Total]],Table1367[Total]),"")</f>
        <v>23</v>
      </c>
      <c r="M26" s="105" t="str">
        <f>IF(Table1367[[#This Row],[Name]]&lt;&gt;"",Table1367[[#This Row],[Name]],"")</f>
        <v>Eoin Carroll</v>
      </c>
      <c r="N26" s="85">
        <f>SUM(Table1367[[#This Row],[BEE1]:[Column3]])-Table1367[[#This Row],[Discard]]</f>
        <v>410</v>
      </c>
      <c r="O26" s="105">
        <f>RANK(Table1367[[#This Row],[Total2]],Table1367[Total2])</f>
        <v>23</v>
      </c>
      <c r="P26" s="105"/>
    </row>
    <row r="27" spans="1:16">
      <c r="A27" s="122" t="s">
        <v>344</v>
      </c>
      <c r="B27" s="98" t="s">
        <v>82</v>
      </c>
      <c r="C27" s="98">
        <v>380</v>
      </c>
      <c r="D27" s="106">
        <v>0</v>
      </c>
      <c r="E27" s="102">
        <v>0</v>
      </c>
      <c r="F27" s="102">
        <v>0</v>
      </c>
      <c r="G27" s="102"/>
      <c r="H27" s="102"/>
      <c r="I27" s="102"/>
      <c r="J27" s="103">
        <f>IF(COUNT(Table1367[[#This Row],[BEE1]:[Column4]])&gt;1,MIN(Table1367[[#This Row],[BEE1]:[Column4]]),0)</f>
        <v>0</v>
      </c>
      <c r="K27" s="104">
        <f>IF(SUM(Table1367[[#This Row],[BEE1]:[Column4]])-Table1367[[#This Row],[Discard]]+Table1367[[#This Row],[Discard]]/100000&gt;0,SUM(Table1367[[#This Row],[BEE1]:[Column4]])-Table1367[[#This Row],[Discard]]*0.9999,"")</f>
        <v>380</v>
      </c>
      <c r="L27" s="102">
        <f>IF(Table1367[[#This Row],[Total]]&lt;&gt;"",RANK(Table1367[[#This Row],[Total]],Table1367[Total]),"")</f>
        <v>24</v>
      </c>
      <c r="M27" s="105" t="str">
        <f>IF(Table1367[[#This Row],[Name]]&lt;&gt;"",Table1367[[#This Row],[Name]],"")</f>
        <v>Krystof Sobiech</v>
      </c>
      <c r="N27" s="85">
        <f>SUM(Table1367[[#This Row],[BEE1]:[Column3]])-Table1367[[#This Row],[Discard]]</f>
        <v>380</v>
      </c>
      <c r="O27" s="105">
        <f>RANK(Table1367[[#This Row],[Total2]],Table1367[Total2])</f>
        <v>24</v>
      </c>
      <c r="P27" s="105"/>
    </row>
    <row r="28" spans="1:16">
      <c r="A28" s="85" t="s">
        <v>379</v>
      </c>
      <c r="B28" s="86" t="s">
        <v>410</v>
      </c>
      <c r="C28" s="102">
        <v>0</v>
      </c>
      <c r="D28" s="102">
        <v>0</v>
      </c>
      <c r="E28" s="86">
        <v>378</v>
      </c>
      <c r="F28" s="86">
        <v>0</v>
      </c>
      <c r="G28" s="86"/>
      <c r="H28" s="86"/>
      <c r="I28" s="86">
        <v>0</v>
      </c>
      <c r="J28" s="103">
        <f>IF(COUNT(Table1367[[#This Row],[BEE1]:[Column4]])&gt;1,MIN(Table1367[[#This Row],[BEE1]:[Column4]]),0)</f>
        <v>0</v>
      </c>
      <c r="K28" s="104">
        <f>IF(SUM(Table1367[[#This Row],[BEE1]:[Column4]])-Table1367[[#This Row],[Discard]]+Table1367[[#This Row],[Discard]]/100000&gt;0,SUM(Table1367[[#This Row],[BEE1]:[Column4]])-Table1367[[#This Row],[Discard]]*0.9999,"")</f>
        <v>378</v>
      </c>
      <c r="L28" s="86">
        <f>IF(Table1367[[#This Row],[Total]]&lt;&gt;"",RANK(Table1367[[#This Row],[Total]],Table1367[Total]),"")</f>
        <v>25</v>
      </c>
      <c r="M28" s="105" t="str">
        <f>IF(Table1367[[#This Row],[Name]]&lt;&gt;"",Table1367[[#This Row],[Name]],"")</f>
        <v>Ciarán O Conghaille</v>
      </c>
      <c r="N28" s="85">
        <f>SUM(Table1367[[#This Row],[BEE1]:[Column3]])-Table1367[[#This Row],[Discard]]</f>
        <v>378</v>
      </c>
      <c r="O28" s="105">
        <f>RANK(Table1367[[#This Row],[Total2]],Table1367[Total2])</f>
        <v>25</v>
      </c>
      <c r="P28" s="105"/>
    </row>
    <row r="29" spans="1:16">
      <c r="A29" s="87" t="s">
        <v>380</v>
      </c>
      <c r="B29" s="86" t="s">
        <v>410</v>
      </c>
      <c r="C29" s="102">
        <v>0</v>
      </c>
      <c r="D29" s="86">
        <v>0</v>
      </c>
      <c r="E29" s="86">
        <v>378</v>
      </c>
      <c r="F29" s="102">
        <v>0</v>
      </c>
      <c r="G29" s="102"/>
      <c r="H29" s="102"/>
      <c r="I29" s="102">
        <v>0</v>
      </c>
      <c r="J29" s="103">
        <f>IF(COUNT(Table1367[[#This Row],[BEE1]:[Column4]])&gt;1,MIN(Table1367[[#This Row],[BEE1]:[Column4]]),0)</f>
        <v>0</v>
      </c>
      <c r="K29" s="104">
        <f>IF(SUM(Table1367[[#This Row],[BEE1]:[Column4]])-Table1367[[#This Row],[Discard]]+Table1367[[#This Row],[Discard]]/100000&gt;0,SUM(Table1367[[#This Row],[BEE1]:[Column4]])-Table1367[[#This Row],[Discard]]*0.9999,"")</f>
        <v>378</v>
      </c>
      <c r="L29" s="102">
        <f>IF(Table1367[[#This Row],[Total]]&lt;&gt;"",RANK(Table1367[[#This Row],[Total]],Table1367[Total]),"")</f>
        <v>25</v>
      </c>
      <c r="M29" s="105" t="str">
        <f>IF(Table1367[[#This Row],[Name]]&lt;&gt;"",Table1367[[#This Row],[Name]],"")</f>
        <v>Billy O Mathuna</v>
      </c>
      <c r="N29" s="85">
        <f>SUM(Table1367[[#This Row],[BEE1]:[Column3]])-Table1367[[#This Row],[Discard]]</f>
        <v>378</v>
      </c>
      <c r="O29" s="105">
        <f>RANK(Table1367[[#This Row],[Total2]],Table1367[Total2])</f>
        <v>25</v>
      </c>
      <c r="P29" s="105"/>
    </row>
    <row r="30" spans="1:16">
      <c r="A30" s="85" t="s">
        <v>409</v>
      </c>
      <c r="B30" s="86" t="s">
        <v>88</v>
      </c>
      <c r="C30" s="86">
        <v>0</v>
      </c>
      <c r="D30" s="86">
        <v>0</v>
      </c>
      <c r="E30" s="86">
        <v>378</v>
      </c>
      <c r="F30" s="86">
        <v>0</v>
      </c>
      <c r="G30" s="86"/>
      <c r="H30" s="86"/>
      <c r="I30" s="86"/>
      <c r="J30" s="103">
        <f>IF(COUNT(Table1367[[#This Row],[BEE1]:[Column4]])&gt;1,MIN(Table1367[[#This Row],[BEE1]:[Column4]]),0)</f>
        <v>0</v>
      </c>
      <c r="K30" s="104">
        <f>IF(SUM(Table1367[[#This Row],[BEE1]:[Column4]])-Table1367[[#This Row],[Discard]]+Table1367[[#This Row],[Discard]]/100000&gt;0,SUM(Table1367[[#This Row],[BEE1]:[Column4]])-Table1367[[#This Row],[Discard]]*0.9999,"")</f>
        <v>378</v>
      </c>
      <c r="L30" s="86">
        <f>IF(Table1367[[#This Row],[Total]]&lt;&gt;"",RANK(Table1367[[#This Row],[Total]],Table1367[Total]),"")</f>
        <v>25</v>
      </c>
      <c r="M30" s="105" t="str">
        <f>IF(Table1367[[#This Row],[Name]]&lt;&gt;"",Table1367[[#This Row],[Name]],"")</f>
        <v xml:space="preserve">Jack Healy </v>
      </c>
      <c r="N30" s="85">
        <f>SUM(Table1367[[#This Row],[BEE1]:[Column3]])-Table1367[[#This Row],[Discard]]</f>
        <v>378</v>
      </c>
      <c r="O30" s="105">
        <f>RANK(Table1367[[#This Row],[Total2]],Table1367[Total2])</f>
        <v>25</v>
      </c>
      <c r="P30" s="105"/>
    </row>
    <row r="31" spans="1:16">
      <c r="A31" s="107" t="s">
        <v>381</v>
      </c>
      <c r="B31" s="102"/>
      <c r="C31" s="102">
        <v>0</v>
      </c>
      <c r="D31" s="102">
        <v>0</v>
      </c>
      <c r="E31" s="102">
        <v>355</v>
      </c>
      <c r="F31" s="102">
        <v>0</v>
      </c>
      <c r="G31" s="102"/>
      <c r="H31" s="102"/>
      <c r="I31" s="102"/>
      <c r="J31" s="103">
        <f>IF(COUNT(Table1367[[#This Row],[BEE1]:[Column4]])&gt;1,MIN(Table1367[[#This Row],[BEE1]:[Column4]]),0)</f>
        <v>0</v>
      </c>
      <c r="K31" s="104">
        <f>IF(SUM(Table1367[[#This Row],[BEE1]:[Column4]])-Table1367[[#This Row],[Discard]]+Table1367[[#This Row],[Discard]]/100000&gt;0,SUM(Table1367[[#This Row],[BEE1]:[Column4]])-Table1367[[#This Row],[Discard]]*0.9999,"")</f>
        <v>355</v>
      </c>
      <c r="L31" s="86">
        <f>IF(Table1367[[#This Row],[Total]]&lt;&gt;"",RANK(Table1367[[#This Row],[Total]],Table1367[Total]),"")</f>
        <v>28</v>
      </c>
      <c r="M31" s="105" t="str">
        <f>IF(Table1367[[#This Row],[Name]]&lt;&gt;"",Table1367[[#This Row],[Name]],"")</f>
        <v>Seán Reedy</v>
      </c>
      <c r="N31" s="85">
        <f>SUM(Table1367[[#This Row],[BEE1]:[Column3]])-Table1367[[#This Row],[Discard]]</f>
        <v>355</v>
      </c>
      <c r="O31" s="105">
        <f>RANK(Table1367[[#This Row],[Total2]],Table1367[Total2])</f>
        <v>28</v>
      </c>
      <c r="P31" s="105"/>
    </row>
    <row r="32" spans="1:16">
      <c r="A32" s="85" t="s">
        <v>382</v>
      </c>
      <c r="B32" s="86" t="s">
        <v>86</v>
      </c>
      <c r="C32" s="86">
        <v>0</v>
      </c>
      <c r="D32" s="86">
        <v>0</v>
      </c>
      <c r="E32" s="86">
        <v>350</v>
      </c>
      <c r="F32" s="86">
        <v>0</v>
      </c>
      <c r="G32" s="86"/>
      <c r="H32" s="86"/>
      <c r="I32" s="86">
        <v>0</v>
      </c>
      <c r="J32" s="103">
        <f>IF(COUNT(Table1367[[#This Row],[BEE1]:[Column4]])&gt;1,MIN(Table1367[[#This Row],[BEE1]:[Column4]]),0)</f>
        <v>0</v>
      </c>
      <c r="K32" s="104">
        <f>IF(SUM(Table1367[[#This Row],[BEE1]:[Column4]])-Table1367[[#This Row],[Discard]]+Table1367[[#This Row],[Discard]]/100000&gt;0,SUM(Table1367[[#This Row],[BEE1]:[Column4]])-Table1367[[#This Row],[Discard]]*0.9999,"")</f>
        <v>350</v>
      </c>
      <c r="L32" s="86">
        <f>IF(Table1367[[#This Row],[Total]]&lt;&gt;"",RANK(Table1367[[#This Row],[Total]],Table1367[Total]),"")</f>
        <v>29</v>
      </c>
      <c r="M32" s="105" t="str">
        <f>IF(Table1367[[#This Row],[Name]]&lt;&gt;"",Table1367[[#This Row],[Name]],"")</f>
        <v xml:space="preserve">Finn Gash </v>
      </c>
      <c r="N32" s="85">
        <f>SUM(Table1367[[#This Row],[BEE1]:[Column3]])-Table1367[[#This Row],[Discard]]</f>
        <v>350</v>
      </c>
      <c r="O32" s="105">
        <f>RANK(Table1367[[#This Row],[Total2]],Table1367[Total2])</f>
        <v>29</v>
      </c>
      <c r="P32" s="105"/>
    </row>
    <row r="33" spans="1:16">
      <c r="A33" s="85" t="s">
        <v>383</v>
      </c>
      <c r="B33" s="86"/>
      <c r="C33" s="102">
        <v>0</v>
      </c>
      <c r="D33" s="102">
        <v>0</v>
      </c>
      <c r="E33" s="86">
        <v>343</v>
      </c>
      <c r="F33" s="86">
        <v>0</v>
      </c>
      <c r="G33" s="86"/>
      <c r="H33" s="86"/>
      <c r="I33" s="86"/>
      <c r="J33" s="103">
        <f>IF(COUNT(Table1367[[#This Row],[BEE1]:[Column4]])&gt;1,MIN(Table1367[[#This Row],[BEE1]:[Column4]]),0)</f>
        <v>0</v>
      </c>
      <c r="K33" s="104">
        <f>IF(SUM(Table1367[[#This Row],[BEE1]:[Column4]])-Table1367[[#This Row],[Discard]]+Table1367[[#This Row],[Discard]]/100000&gt;0,SUM(Table1367[[#This Row],[BEE1]:[Column4]])-Table1367[[#This Row],[Discard]]*0.9999,"")</f>
        <v>343</v>
      </c>
      <c r="L33" s="86">
        <f>IF(Table1367[[#This Row],[Total]]&lt;&gt;"",RANK(Table1367[[#This Row],[Total]],Table1367[Total]),"")</f>
        <v>30</v>
      </c>
      <c r="M33" s="105" t="str">
        <f>IF(Table1367[[#This Row],[Name]]&lt;&gt;"",Table1367[[#This Row],[Name]],"")</f>
        <v xml:space="preserve">Beau Doyle </v>
      </c>
      <c r="N33" s="85">
        <f>SUM(Table1367[[#This Row],[BEE1]:[Column3]])-Table1367[[#This Row],[Discard]]</f>
        <v>343</v>
      </c>
      <c r="O33" s="105">
        <f>RANK(Table1367[[#This Row],[Total2]],Table1367[Total2])</f>
        <v>30</v>
      </c>
      <c r="P33" s="105"/>
    </row>
    <row r="34" spans="1:16">
      <c r="A34" s="85" t="s">
        <v>427</v>
      </c>
      <c r="B34" s="102" t="s">
        <v>284</v>
      </c>
      <c r="C34" s="86">
        <v>0</v>
      </c>
      <c r="D34" s="102">
        <v>0</v>
      </c>
      <c r="E34" s="102">
        <v>0</v>
      </c>
      <c r="F34" s="86">
        <v>343</v>
      </c>
      <c r="G34" s="86"/>
      <c r="H34" s="86"/>
      <c r="I34" s="86"/>
      <c r="J34" s="103">
        <f>IF(COUNT(Table1367[[#This Row],[BEE1]:[Column4]])&gt;1,MIN(Table1367[[#This Row],[BEE1]:[Column4]]),0)</f>
        <v>0</v>
      </c>
      <c r="K34" s="104">
        <f>IF(SUM(Table1367[[#This Row],[BEE1]:[Column4]])-Table1367[[#This Row],[Discard]]+Table1367[[#This Row],[Discard]]/100000&gt;0,SUM(Table1367[[#This Row],[BEE1]:[Column4]])-Table1367[[#This Row],[Discard]]*0.9999,"")</f>
        <v>343</v>
      </c>
      <c r="L34" s="86">
        <f>IF(Table1367[[#This Row],[Total]]&lt;&gt;"",RANK(Table1367[[#This Row],[Total]],Table1367[Total]),"")</f>
        <v>30</v>
      </c>
      <c r="M34" s="105" t="str">
        <f>IF(Table1367[[#This Row],[Name]]&lt;&gt;"",Table1367[[#This Row],[Name]],"")</f>
        <v>Conor Twohig</v>
      </c>
      <c r="N34" s="85">
        <f>SUM(Table1367[[#This Row],[BEE1]:[Column3]])-Table1367[[#This Row],[Discard]]</f>
        <v>343</v>
      </c>
      <c r="O34" s="105">
        <f>RANK(Table1367[[#This Row],[Total2]],Table1367[Total2])</f>
        <v>30</v>
      </c>
      <c r="P34" s="105"/>
    </row>
    <row r="35" spans="1:16">
      <c r="A35" s="87" t="s">
        <v>384</v>
      </c>
      <c r="B35" s="102"/>
      <c r="C35" s="86">
        <v>0</v>
      </c>
      <c r="D35" s="102">
        <v>0</v>
      </c>
      <c r="E35" s="102">
        <v>333</v>
      </c>
      <c r="F35" s="102">
        <v>0</v>
      </c>
      <c r="G35" s="102"/>
      <c r="H35" s="102"/>
      <c r="I35" s="102">
        <v>0</v>
      </c>
      <c r="J35" s="103">
        <f>IF(COUNT(Table1367[[#This Row],[BEE1]:[Column4]])&gt;1,MIN(Table1367[[#This Row],[BEE1]:[Column4]]),0)</f>
        <v>0</v>
      </c>
      <c r="K35" s="104">
        <f>IF(SUM(Table1367[[#This Row],[BEE1]:[Column4]])-Table1367[[#This Row],[Discard]]+Table1367[[#This Row],[Discard]]/100000&gt;0,SUM(Table1367[[#This Row],[BEE1]:[Column4]])-Table1367[[#This Row],[Discard]]*0.9999,"")</f>
        <v>333</v>
      </c>
      <c r="L35" s="102">
        <f>IF(Table1367[[#This Row],[Total]]&lt;&gt;"",RANK(Table1367[[#This Row],[Total]],Table1367[Total]),"")</f>
        <v>32</v>
      </c>
      <c r="M35" s="105" t="str">
        <f>IF(Table1367[[#This Row],[Name]]&lt;&gt;"",Table1367[[#This Row],[Name]],"")</f>
        <v>Micheal Healy</v>
      </c>
      <c r="N35" s="85">
        <f>SUM(Table1367[[#This Row],[BEE1]:[Column3]])-Table1367[[#This Row],[Discard]]</f>
        <v>333</v>
      </c>
      <c r="O35" s="105">
        <f>RANK(Table1367[[#This Row],[Total2]],Table1367[Total2])</f>
        <v>32</v>
      </c>
      <c r="P35" s="105"/>
    </row>
    <row r="36" spans="1:16">
      <c r="A36" s="87" t="s">
        <v>386</v>
      </c>
      <c r="B36" s="102"/>
      <c r="C36" s="86">
        <v>0</v>
      </c>
      <c r="D36" s="86">
        <v>0</v>
      </c>
      <c r="E36" s="102">
        <v>333</v>
      </c>
      <c r="F36" s="102">
        <v>0</v>
      </c>
      <c r="G36" s="102"/>
      <c r="H36" s="102"/>
      <c r="I36" s="102"/>
      <c r="J36" s="103">
        <f>IF(COUNT(Table1367[[#This Row],[BEE1]:[Column4]])&gt;1,MIN(Table1367[[#This Row],[BEE1]:[Column4]]),0)</f>
        <v>0</v>
      </c>
      <c r="K36" s="104">
        <f>IF(SUM(Table1367[[#This Row],[BEE1]:[Column4]])-Table1367[[#This Row],[Discard]]+Table1367[[#This Row],[Discard]]/100000&gt;0,SUM(Table1367[[#This Row],[BEE1]:[Column4]])-Table1367[[#This Row],[Discard]]*0.9999,"")</f>
        <v>333</v>
      </c>
      <c r="L36" s="86">
        <f>IF(Table1367[[#This Row],[Total]]&lt;&gt;"",RANK(Table1367[[#This Row],[Total]],Table1367[Total]),"")</f>
        <v>32</v>
      </c>
      <c r="M36" s="105" t="str">
        <f>IF(Table1367[[#This Row],[Name]]&lt;&gt;"",Table1367[[#This Row],[Name]],"")</f>
        <v>Fionn Doyle</v>
      </c>
      <c r="N36" s="85">
        <f>SUM(Table1367[[#This Row],[BEE1]:[Column3]])-Table1367[[#This Row],[Discard]]</f>
        <v>333</v>
      </c>
      <c r="O36" s="105">
        <f>RANK(Table1367[[#This Row],[Total2]],Table1367[Total2])</f>
        <v>32</v>
      </c>
      <c r="P36" s="105"/>
    </row>
    <row r="37" spans="1:16">
      <c r="A37" s="87" t="s">
        <v>422</v>
      </c>
      <c r="B37" s="102" t="s">
        <v>284</v>
      </c>
      <c r="C37" s="86">
        <v>0</v>
      </c>
      <c r="D37" s="102">
        <v>0</v>
      </c>
      <c r="E37" s="102">
        <v>0</v>
      </c>
      <c r="F37" s="102">
        <v>333</v>
      </c>
      <c r="G37" s="102"/>
      <c r="H37" s="102"/>
      <c r="I37" s="102"/>
      <c r="J37" s="103">
        <f>IF(COUNT(Table1367[[#This Row],[BEE1]:[Column4]])&gt;1,MIN(Table1367[[#This Row],[BEE1]:[Column4]]),0)</f>
        <v>0</v>
      </c>
      <c r="K37" s="104">
        <f>IF(SUM(Table1367[[#This Row],[BEE1]:[Column4]])-Table1367[[#This Row],[Discard]]+Table1367[[#This Row],[Discard]]/100000&gt;0,SUM(Table1367[[#This Row],[BEE1]:[Column4]])-Table1367[[#This Row],[Discard]]*0.9999,"")</f>
        <v>333</v>
      </c>
      <c r="L37" s="86">
        <f>IF(Table1367[[#This Row],[Total]]&lt;&gt;"",RANK(Table1367[[#This Row],[Total]],Table1367[Total]),"")</f>
        <v>32</v>
      </c>
      <c r="M37" s="105" t="str">
        <f>IF(Table1367[[#This Row],[Name]]&lt;&gt;"",Table1367[[#This Row],[Name]],"")</f>
        <v>Andrew Manning</v>
      </c>
      <c r="N37" s="85">
        <f>SUM(Table1367[[#This Row],[BEE1]:[Column3]])-Table1367[[#This Row],[Discard]]</f>
        <v>333</v>
      </c>
      <c r="O37" s="105">
        <f>RANK(Table1367[[#This Row],[Total2]],Table1367[Total2])</f>
        <v>32</v>
      </c>
      <c r="P37" s="105"/>
    </row>
    <row r="38" spans="1:16">
      <c r="A38" s="85" t="s">
        <v>387</v>
      </c>
      <c r="B38" s="86"/>
      <c r="C38" s="86">
        <v>0</v>
      </c>
      <c r="D38" s="86">
        <v>0</v>
      </c>
      <c r="E38" s="86">
        <v>318</v>
      </c>
      <c r="F38" s="86">
        <v>0</v>
      </c>
      <c r="G38" s="86"/>
      <c r="H38" s="86"/>
      <c r="I38" s="86"/>
      <c r="J38" s="103">
        <f>IF(COUNT(Table1367[[#This Row],[BEE1]:[Column4]])&gt;1,MIN(Table1367[[#This Row],[BEE1]:[Column4]]),0)</f>
        <v>0</v>
      </c>
      <c r="K38" s="104">
        <f>IF(SUM(Table1367[[#This Row],[BEE1]:[Column4]])-Table1367[[#This Row],[Discard]]+Table1367[[#This Row],[Discard]]/100000&gt;0,SUM(Table1367[[#This Row],[BEE1]:[Column4]])-Table1367[[#This Row],[Discard]]*0.9999,"")</f>
        <v>318</v>
      </c>
      <c r="L38" s="86">
        <f>IF(Table1367[[#This Row],[Total]]&lt;&gt;"",RANK(Table1367[[#This Row],[Total]],Table1367[Total]),"")</f>
        <v>35</v>
      </c>
      <c r="M38" s="105" t="str">
        <f>IF(Table1367[[#This Row],[Name]]&lt;&gt;"",Table1367[[#This Row],[Name]],"")</f>
        <v>Rian Bolton</v>
      </c>
      <c r="N38" s="85">
        <f>SUM(Table1367[[#This Row],[BEE1]:[Column3]])-Table1367[[#This Row],[Discard]]</f>
        <v>318</v>
      </c>
      <c r="O38" s="105">
        <f>RANK(Table1367[[#This Row],[Total2]],Table1367[Total2])</f>
        <v>35</v>
      </c>
      <c r="P38" s="105"/>
    </row>
    <row r="39" spans="1:16">
      <c r="A39" s="87" t="s">
        <v>388</v>
      </c>
      <c r="B39" s="102"/>
      <c r="C39" s="86">
        <v>0</v>
      </c>
      <c r="D39" s="102">
        <v>0</v>
      </c>
      <c r="E39" s="86">
        <v>318</v>
      </c>
      <c r="F39" s="86">
        <v>0</v>
      </c>
      <c r="G39" s="102"/>
      <c r="H39" s="102"/>
      <c r="I39" s="102">
        <v>0</v>
      </c>
      <c r="J39" s="103">
        <f>IF(COUNT(Table1367[[#This Row],[BEE1]:[Column4]])&gt;1,MIN(Table1367[[#This Row],[BEE1]:[Column4]]),0)</f>
        <v>0</v>
      </c>
      <c r="K39" s="104">
        <f>IF(SUM(Table1367[[#This Row],[BEE1]:[Column4]])-Table1367[[#This Row],[Discard]]+Table1367[[#This Row],[Discard]]/100000&gt;0,SUM(Table1367[[#This Row],[BEE1]:[Column4]])-Table1367[[#This Row],[Discard]]*0.9999,"")</f>
        <v>318</v>
      </c>
      <c r="L39" s="102">
        <f>IF(Table1367[[#This Row],[Total]]&lt;&gt;"",RANK(Table1367[[#This Row],[Total]],Table1367[Total]),"")</f>
        <v>35</v>
      </c>
      <c r="M39" s="105" t="str">
        <f>IF(Table1367[[#This Row],[Name]]&lt;&gt;"",Table1367[[#This Row],[Name]],"")</f>
        <v>Ben Cahill</v>
      </c>
      <c r="N39" s="85">
        <f>SUM(Table1367[[#This Row],[BEE1]:[Column3]])-Table1367[[#This Row],[Discard]]</f>
        <v>318</v>
      </c>
      <c r="O39" s="105">
        <f>RANK(Table1367[[#This Row],[Total2]],Table1367[Total2])</f>
        <v>35</v>
      </c>
      <c r="P39" s="105"/>
    </row>
    <row r="40" spans="1:16">
      <c r="A40" s="87" t="s">
        <v>389</v>
      </c>
      <c r="B40" s="102"/>
      <c r="C40" s="102">
        <v>0</v>
      </c>
      <c r="D40" s="102">
        <v>0</v>
      </c>
      <c r="E40" s="86">
        <v>318</v>
      </c>
      <c r="F40" s="102">
        <v>0</v>
      </c>
      <c r="G40" s="102"/>
      <c r="H40" s="102"/>
      <c r="I40" s="102">
        <v>0</v>
      </c>
      <c r="J40" s="103">
        <f>IF(COUNT(Table1367[[#This Row],[BEE1]:[Column4]])&gt;1,MIN(Table1367[[#This Row],[BEE1]:[Column4]]),0)</f>
        <v>0</v>
      </c>
      <c r="K40" s="104">
        <f>IF(SUM(Table1367[[#This Row],[BEE1]:[Column4]])-Table1367[[#This Row],[Discard]]+Table1367[[#This Row],[Discard]]/100000&gt;0,SUM(Table1367[[#This Row],[BEE1]:[Column4]])-Table1367[[#This Row],[Discard]]*0.9999,"")</f>
        <v>318</v>
      </c>
      <c r="L40" s="102">
        <f>IF(Table1367[[#This Row],[Total]]&lt;&gt;"",RANK(Table1367[[#This Row],[Total]],Table1367[Total]),"")</f>
        <v>35</v>
      </c>
      <c r="M40" s="105" t="str">
        <f>IF(Table1367[[#This Row],[Name]]&lt;&gt;"",Table1367[[#This Row],[Name]],"")</f>
        <v>Aaron Keen</v>
      </c>
      <c r="N40" s="85">
        <f>SUM(Table1367[[#This Row],[BEE1]:[Column3]])-Table1367[[#This Row],[Discard]]</f>
        <v>318</v>
      </c>
      <c r="O40" s="105">
        <f>RANK(Table1367[[#This Row],[Total2]],Table1367[Total2])</f>
        <v>35</v>
      </c>
      <c r="P40" s="105"/>
    </row>
    <row r="41" spans="1:16">
      <c r="A41" s="87" t="s">
        <v>390</v>
      </c>
      <c r="B41" s="102" t="s">
        <v>406</v>
      </c>
      <c r="C41" s="86">
        <v>0</v>
      </c>
      <c r="D41" s="86">
        <v>0</v>
      </c>
      <c r="E41" s="86">
        <v>318</v>
      </c>
      <c r="F41" s="102">
        <v>0</v>
      </c>
      <c r="G41" s="102"/>
      <c r="H41" s="102"/>
      <c r="I41" s="102">
        <v>0</v>
      </c>
      <c r="J41" s="103">
        <f>IF(COUNT(Table1367[[#This Row],[BEE1]:[Column4]])&gt;1,MIN(Table1367[[#This Row],[BEE1]:[Column4]]),0)</f>
        <v>0</v>
      </c>
      <c r="K41" s="104">
        <f>IF(SUM(Table1367[[#This Row],[BEE1]:[Column4]])-Table1367[[#This Row],[Discard]]+Table1367[[#This Row],[Discard]]/100000&gt;0,SUM(Table1367[[#This Row],[BEE1]:[Column4]])-Table1367[[#This Row],[Discard]]*0.9999,"")</f>
        <v>318</v>
      </c>
      <c r="L41" s="102">
        <f>IF(Table1367[[#This Row],[Total]]&lt;&gt;"",RANK(Table1367[[#This Row],[Total]],Table1367[Total]),"")</f>
        <v>35</v>
      </c>
      <c r="M41" s="105" t="str">
        <f>IF(Table1367[[#This Row],[Name]]&lt;&gt;"",Table1367[[#This Row],[Name]],"")</f>
        <v>Fionn O Deargáin</v>
      </c>
      <c r="N41" s="85">
        <f>SUM(Table1367[[#This Row],[BEE1]:[Column3]])-Table1367[[#This Row],[Discard]]</f>
        <v>318</v>
      </c>
      <c r="O41" s="105">
        <f>RANK(Table1367[[#This Row],[Total2]],Table1367[Total2])</f>
        <v>35</v>
      </c>
      <c r="P41" s="105"/>
    </row>
    <row r="42" spans="1:16">
      <c r="A42" s="85" t="s">
        <v>391</v>
      </c>
      <c r="B42" s="102" t="s">
        <v>406</v>
      </c>
      <c r="C42" s="86">
        <v>0</v>
      </c>
      <c r="D42" s="86">
        <v>0</v>
      </c>
      <c r="E42" s="86">
        <v>318</v>
      </c>
      <c r="F42" s="86">
        <v>0</v>
      </c>
      <c r="G42" s="86"/>
      <c r="H42" s="86"/>
      <c r="I42" s="86"/>
      <c r="J42" s="103">
        <f>IF(COUNT(Table1367[[#This Row],[BEE1]:[Column4]])&gt;1,MIN(Table1367[[#This Row],[BEE1]:[Column4]]),0)</f>
        <v>0</v>
      </c>
      <c r="K42" s="104">
        <f>IF(SUM(Table1367[[#This Row],[BEE1]:[Column4]])-Table1367[[#This Row],[Discard]]+Table1367[[#This Row],[Discard]]/100000&gt;0,SUM(Table1367[[#This Row],[BEE1]:[Column4]])-Table1367[[#This Row],[Discard]]*0.9999,"")</f>
        <v>318</v>
      </c>
      <c r="L42" s="86">
        <f>IF(Table1367[[#This Row],[Total]]&lt;&gt;"",RANK(Table1367[[#This Row],[Total]],Table1367[Total]),"")</f>
        <v>35</v>
      </c>
      <c r="M42" s="105" t="str">
        <f>IF(Table1367[[#This Row],[Name]]&lt;&gt;"",Table1367[[#This Row],[Name]],"")</f>
        <v>Rian McCumasaigh</v>
      </c>
      <c r="N42" s="85">
        <f>SUM(Table1367[[#This Row],[BEE1]:[Column3]])-Table1367[[#This Row],[Discard]]</f>
        <v>318</v>
      </c>
      <c r="O42" s="105">
        <f>RANK(Table1367[[#This Row],[Total2]],Table1367[Total2])</f>
        <v>35</v>
      </c>
      <c r="P42" s="105"/>
    </row>
    <row r="43" spans="1:16">
      <c r="A43" s="85" t="s">
        <v>392</v>
      </c>
      <c r="B43" s="102" t="s">
        <v>406</v>
      </c>
      <c r="C43" s="86">
        <v>0</v>
      </c>
      <c r="D43" s="86">
        <v>0</v>
      </c>
      <c r="E43" s="86">
        <v>318</v>
      </c>
      <c r="F43" s="86">
        <v>0</v>
      </c>
      <c r="G43" s="86"/>
      <c r="H43" s="86"/>
      <c r="I43" s="86"/>
      <c r="J43" s="103">
        <f>IF(COUNT(Table1367[[#This Row],[BEE1]:[Column4]])&gt;1,MIN(Table1367[[#This Row],[BEE1]:[Column4]]),0)</f>
        <v>0</v>
      </c>
      <c r="K43" s="104">
        <f>IF(SUM(Table1367[[#This Row],[BEE1]:[Column4]])-Table1367[[#This Row],[Discard]]+Table1367[[#This Row],[Discard]]/100000&gt;0,SUM(Table1367[[#This Row],[BEE1]:[Column4]])-Table1367[[#This Row],[Discard]]*0.9999,"")</f>
        <v>318</v>
      </c>
      <c r="L43" s="86">
        <f>IF(Table1367[[#This Row],[Total]]&lt;&gt;"",RANK(Table1367[[#This Row],[Total]],Table1367[Total]),"")</f>
        <v>35</v>
      </c>
      <c r="M43" s="105" t="str">
        <f>IF(Table1367[[#This Row],[Name]]&lt;&gt;"",Table1367[[#This Row],[Name]],"")</f>
        <v>Fred Mac Caochlaíoch</v>
      </c>
      <c r="N43" s="85">
        <f>SUM(Table1367[[#This Row],[BEE1]:[Column3]])-Table1367[[#This Row],[Discard]]</f>
        <v>318</v>
      </c>
      <c r="O43" s="105">
        <f>RANK(Table1367[[#This Row],[Total2]],Table1367[Total2])</f>
        <v>35</v>
      </c>
      <c r="P43" s="105"/>
    </row>
    <row r="44" spans="1:16">
      <c r="A44" s="85" t="s">
        <v>393</v>
      </c>
      <c r="B44" s="102" t="s">
        <v>406</v>
      </c>
      <c r="C44" s="86">
        <v>0</v>
      </c>
      <c r="D44" s="86">
        <v>0</v>
      </c>
      <c r="E44" s="86">
        <v>290</v>
      </c>
      <c r="F44" s="86">
        <v>0</v>
      </c>
      <c r="G44" s="86"/>
      <c r="H44" s="86"/>
      <c r="I44" s="86">
        <v>0</v>
      </c>
      <c r="J44" s="103">
        <f>IF(COUNT(Table1367[[#This Row],[BEE1]:[Column4]])&gt;1,MIN(Table1367[[#This Row],[BEE1]:[Column4]]),0)</f>
        <v>0</v>
      </c>
      <c r="K44" s="104">
        <f>IF(SUM(Table1367[[#This Row],[BEE1]:[Column4]])-Table1367[[#This Row],[Discard]]+Table1367[[#This Row],[Discard]]/100000&gt;0,SUM(Table1367[[#This Row],[BEE1]:[Column4]])-Table1367[[#This Row],[Discard]]*0.9999,"")</f>
        <v>290</v>
      </c>
      <c r="L44" s="86">
        <f>IF(Table1367[[#This Row],[Total]]&lt;&gt;"",RANK(Table1367[[#This Row],[Total]],Table1367[Total]),"")</f>
        <v>41</v>
      </c>
      <c r="M44" s="105" t="str">
        <f>IF(Table1367[[#This Row],[Name]]&lt;&gt;"",Table1367[[#This Row],[Name]],"")</f>
        <v>Tom Mac fhearghaill</v>
      </c>
      <c r="N44" s="85">
        <f>SUM(Table1367[[#This Row],[BEE1]:[Column3]])-Table1367[[#This Row],[Discard]]</f>
        <v>290</v>
      </c>
      <c r="O44" s="105">
        <f>RANK(Table1367[[#This Row],[Total2]],Table1367[Total2])</f>
        <v>41</v>
      </c>
      <c r="P44" s="105"/>
    </row>
    <row r="45" spans="1:16">
      <c r="A45" s="85" t="s">
        <v>394</v>
      </c>
      <c r="B45" s="102"/>
      <c r="C45" s="86">
        <v>0</v>
      </c>
      <c r="D45" s="86">
        <v>0</v>
      </c>
      <c r="E45" s="86">
        <v>290</v>
      </c>
      <c r="F45" s="86">
        <v>0</v>
      </c>
      <c r="G45" s="86"/>
      <c r="H45" s="86"/>
      <c r="I45" s="86">
        <v>0</v>
      </c>
      <c r="J45" s="103">
        <f>IF(COUNT(Table1367[[#This Row],[BEE1]:[Column4]])&gt;1,MIN(Table1367[[#This Row],[BEE1]:[Column4]]),0)</f>
        <v>0</v>
      </c>
      <c r="K45" s="104">
        <f>IF(SUM(Table1367[[#This Row],[BEE1]:[Column4]])-Table1367[[#This Row],[Discard]]+Table1367[[#This Row],[Discard]]/100000&gt;0,SUM(Table1367[[#This Row],[BEE1]:[Column4]])-Table1367[[#This Row],[Discard]]*0.9999,"")</f>
        <v>290</v>
      </c>
      <c r="L45" s="86">
        <f>IF(Table1367[[#This Row],[Total]]&lt;&gt;"",RANK(Table1367[[#This Row],[Total]],Table1367[Total]),"")</f>
        <v>41</v>
      </c>
      <c r="M45" s="105" t="str">
        <f>IF(Table1367[[#This Row],[Name]]&lt;&gt;"",Table1367[[#This Row],[Name]],"")</f>
        <v>Sam Yelverton</v>
      </c>
      <c r="N45" s="85">
        <f>SUM(Table1367[[#This Row],[BEE1]:[Column3]])-Table1367[[#This Row],[Discard]]</f>
        <v>290</v>
      </c>
      <c r="O45" s="105">
        <f>RANK(Table1367[[#This Row],[Total2]],Table1367[Total2])</f>
        <v>41</v>
      </c>
      <c r="P45" s="105"/>
    </row>
    <row r="46" spans="1:16">
      <c r="A46" s="87" t="s">
        <v>395</v>
      </c>
      <c r="B46" s="102" t="s">
        <v>406</v>
      </c>
      <c r="C46" s="86">
        <v>0</v>
      </c>
      <c r="D46" s="86">
        <v>0</v>
      </c>
      <c r="E46" s="86">
        <v>290</v>
      </c>
      <c r="F46" s="102">
        <v>0</v>
      </c>
      <c r="G46" s="102"/>
      <c r="H46" s="102"/>
      <c r="I46" s="102"/>
      <c r="J46" s="103">
        <f>IF(COUNT(Table1367[[#This Row],[BEE1]:[Column4]])&gt;1,MIN(Table1367[[#This Row],[BEE1]:[Column4]]),0)</f>
        <v>0</v>
      </c>
      <c r="K46" s="104">
        <f>IF(SUM(Table1367[[#This Row],[BEE1]:[Column4]])-Table1367[[#This Row],[Discard]]+Table1367[[#This Row],[Discard]]/100000&gt;0,SUM(Table1367[[#This Row],[BEE1]:[Column4]])-Table1367[[#This Row],[Discard]]*0.9999,"")</f>
        <v>290</v>
      </c>
      <c r="L46" s="102">
        <f>IF(Table1367[[#This Row],[Total]]&lt;&gt;"",RANK(Table1367[[#This Row],[Total]],Table1367[Total]),"")</f>
        <v>41</v>
      </c>
      <c r="M46" s="105" t="str">
        <f>IF(Table1367[[#This Row],[Name]]&lt;&gt;"",Table1367[[#This Row],[Name]],"")</f>
        <v>Jamie O Muruchú</v>
      </c>
      <c r="N46" s="85">
        <f>SUM(Table1367[[#This Row],[BEE1]:[Column3]])-Table1367[[#This Row],[Discard]]</f>
        <v>290</v>
      </c>
      <c r="O46" s="105">
        <f>RANK(Table1367[[#This Row],[Total2]],Table1367[Total2])</f>
        <v>41</v>
      </c>
      <c r="P46" s="105"/>
    </row>
    <row r="47" spans="1:16">
      <c r="A47" s="85"/>
      <c r="B47" s="86"/>
      <c r="C47" s="102"/>
      <c r="D47" s="102"/>
      <c r="E47" s="102"/>
      <c r="F47" s="102"/>
      <c r="G47" s="86"/>
      <c r="H47" s="86"/>
      <c r="I47" s="86"/>
      <c r="J47" s="103">
        <f>IF(COUNT(Table1367[[#This Row],[BEE1]:[Column4]])&gt;1,MIN(Table1367[[#This Row],[BEE1]:[Column4]]),0)</f>
        <v>0</v>
      </c>
      <c r="K4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47" s="86" t="str">
        <f>IF(Table1367[[#This Row],[Total]]&lt;&gt;"",RANK(Table1367[[#This Row],[Total]],Table1367[Total]),"")</f>
        <v/>
      </c>
      <c r="M47" s="105" t="str">
        <f>IF(Table1367[[#This Row],[Name]]&lt;&gt;"",Table1367[[#This Row],[Name]],"")</f>
        <v/>
      </c>
      <c r="N47" s="85">
        <f>SUM(Table1367[[#This Row],[BEE1]:[Column3]])-Table1367[[#This Row],[Discard]]</f>
        <v>0</v>
      </c>
      <c r="O47" s="105">
        <f>RANK(Table1367[[#This Row],[Total2]],Table1367[Total2])</f>
        <v>44</v>
      </c>
      <c r="P47" s="105"/>
    </row>
    <row r="48" spans="1:16">
      <c r="A48" s="85"/>
      <c r="B48" s="86"/>
      <c r="C48" s="86"/>
      <c r="D48" s="86"/>
      <c r="E48" s="86"/>
      <c r="F48" s="86"/>
      <c r="G48" s="86"/>
      <c r="H48" s="86"/>
      <c r="I48" s="86"/>
      <c r="J48" s="103">
        <f>IF(COUNT(Table1367[[#This Row],[BEE1]:[Column4]])&gt;1,MIN(Table1367[[#This Row],[BEE1]:[Column4]]),0)</f>
        <v>0</v>
      </c>
      <c r="K4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48" s="86" t="str">
        <f>IF(Table1367[[#This Row],[Total]]&lt;&gt;"",RANK(Table1367[[#This Row],[Total]],Table1367[Total]),"")</f>
        <v/>
      </c>
      <c r="M48" s="105" t="str">
        <f>IF(Table1367[[#This Row],[Name]]&lt;&gt;"",Table1367[[#This Row],[Name]],"")</f>
        <v/>
      </c>
      <c r="N48" s="85">
        <f>SUM(Table1367[[#This Row],[BEE1]:[Column3]])-Table1367[[#This Row],[Discard]]</f>
        <v>0</v>
      </c>
      <c r="O48" s="105">
        <f>RANK(Table1367[[#This Row],[Total2]],Table1367[Total2])</f>
        <v>44</v>
      </c>
      <c r="P48" s="105"/>
    </row>
    <row r="49" spans="1:16">
      <c r="A49" s="85"/>
      <c r="B49" s="86"/>
      <c r="C49" s="102"/>
      <c r="D49" s="102"/>
      <c r="E49" s="102"/>
      <c r="F49" s="102"/>
      <c r="G49" s="86"/>
      <c r="H49" s="86"/>
      <c r="I49" s="86"/>
      <c r="J49" s="103">
        <f>IF(COUNT(Table1367[[#This Row],[BEE1]:[Column4]])&gt;1,MIN(Table1367[[#This Row],[BEE1]:[Column4]]),0)</f>
        <v>0</v>
      </c>
      <c r="K4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49" s="86" t="str">
        <f>IF(Table1367[[#This Row],[Total]]&lt;&gt;"",RANK(Table1367[[#This Row],[Total]],Table1367[Total]),"")</f>
        <v/>
      </c>
      <c r="M49" s="105" t="str">
        <f>IF(Table1367[[#This Row],[Name]]&lt;&gt;"",Table1367[[#This Row],[Name]],"")</f>
        <v/>
      </c>
      <c r="N49" s="85">
        <f>SUM(Table1367[[#This Row],[BEE1]:[Column3]])-Table1367[[#This Row],[Discard]]</f>
        <v>0</v>
      </c>
      <c r="O49" s="105">
        <f>RANK(Table1367[[#This Row],[Total2]],Table1367[Total2])</f>
        <v>44</v>
      </c>
      <c r="P49" s="105"/>
    </row>
    <row r="50" spans="1:16">
      <c r="A50" s="85"/>
      <c r="B50" s="86"/>
      <c r="C50" s="102"/>
      <c r="D50" s="102"/>
      <c r="E50" s="102"/>
      <c r="F50" s="102"/>
      <c r="G50" s="86"/>
      <c r="H50" s="86"/>
      <c r="I50" s="86"/>
      <c r="J50" s="103">
        <f>IF(COUNT(Table1367[[#This Row],[BEE1]:[Column4]])&gt;1,MIN(Table1367[[#This Row],[BEE1]:[Column4]]),0)</f>
        <v>0</v>
      </c>
      <c r="K5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0" s="86" t="str">
        <f>IF(Table1367[[#This Row],[Total]]&lt;&gt;"",RANK(Table1367[[#This Row],[Total]],Table1367[Total]),"")</f>
        <v/>
      </c>
      <c r="M50" s="105" t="str">
        <f>IF(Table1367[[#This Row],[Name]]&lt;&gt;"",Table1367[[#This Row],[Name]],"")</f>
        <v/>
      </c>
      <c r="N50" s="85">
        <f>SUM(Table1367[[#This Row],[BEE1]:[Column3]])-Table1367[[#This Row],[Discard]]</f>
        <v>0</v>
      </c>
      <c r="O50" s="105">
        <f>RANK(Table1367[[#This Row],[Total2]],Table1367[Total2])</f>
        <v>44</v>
      </c>
      <c r="P50" s="105"/>
    </row>
    <row r="51" spans="1:16">
      <c r="A51" s="85"/>
      <c r="B51" s="86"/>
      <c r="C51" s="86"/>
      <c r="D51" s="86"/>
      <c r="E51" s="86"/>
      <c r="F51" s="86"/>
      <c r="G51" s="86"/>
      <c r="H51" s="86"/>
      <c r="I51" s="86">
        <v>0</v>
      </c>
      <c r="J51" s="103">
        <f>IF(COUNT(Table1367[[#This Row],[BEE1]:[Column4]])&gt;1,MIN(Table1367[[#This Row],[BEE1]:[Column4]]),0)</f>
        <v>0</v>
      </c>
      <c r="K5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1" s="86" t="str">
        <f>IF(Table1367[[#This Row],[Total]]&lt;&gt;"",RANK(Table1367[[#This Row],[Total]],Table1367[Total]),"")</f>
        <v/>
      </c>
      <c r="M51" s="105" t="str">
        <f>IF(Table1367[[#This Row],[Name]]&lt;&gt;"",Table1367[[#This Row],[Name]],"")</f>
        <v/>
      </c>
      <c r="N51" s="85">
        <f>SUM(Table1367[[#This Row],[BEE1]:[Column3]])-Table1367[[#This Row],[Discard]]</f>
        <v>0</v>
      </c>
      <c r="O51" s="105">
        <f>RANK(Table1367[[#This Row],[Total2]],Table1367[Total2])</f>
        <v>44</v>
      </c>
      <c r="P51" s="105"/>
    </row>
    <row r="52" spans="1:16">
      <c r="A52" s="85"/>
      <c r="B52" s="86"/>
      <c r="C52" s="86"/>
      <c r="D52" s="86"/>
      <c r="E52" s="86"/>
      <c r="F52" s="86"/>
      <c r="G52" s="86"/>
      <c r="H52" s="86"/>
      <c r="I52" s="86">
        <v>0</v>
      </c>
      <c r="J52" s="103">
        <f>IF(COUNT(Table1367[[#This Row],[BEE1]:[Column4]])&gt;1,MIN(Table1367[[#This Row],[BEE1]:[Column4]]),0)</f>
        <v>0</v>
      </c>
      <c r="K5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2" s="86" t="str">
        <f>IF(Table1367[[#This Row],[Total]]&lt;&gt;"",RANK(Table1367[[#This Row],[Total]],Table1367[Total]),"")</f>
        <v/>
      </c>
      <c r="M52" s="105" t="str">
        <f>IF(Table1367[[#This Row],[Name]]&lt;&gt;"",Table1367[[#This Row],[Name]],"")</f>
        <v/>
      </c>
      <c r="N52" s="85">
        <f>SUM(Table1367[[#This Row],[BEE1]:[Column3]])-Table1367[[#This Row],[Discard]]</f>
        <v>0</v>
      </c>
      <c r="O52" s="105">
        <f>RANK(Table1367[[#This Row],[Total2]],Table1367[Total2])</f>
        <v>44</v>
      </c>
      <c r="P52" s="105"/>
    </row>
    <row r="53" spans="1:16">
      <c r="A53" s="87"/>
      <c r="B53" s="102"/>
      <c r="C53" s="86"/>
      <c r="D53" s="86"/>
      <c r="E53" s="86"/>
      <c r="F53" s="102"/>
      <c r="G53" s="102"/>
      <c r="H53" s="102"/>
      <c r="I53" s="102">
        <v>0</v>
      </c>
      <c r="J53" s="103">
        <f>IF(COUNT(Table1367[[#This Row],[BEE1]:[Column4]])&gt;1,MIN(Table1367[[#This Row],[BEE1]:[Column4]]),0)</f>
        <v>0</v>
      </c>
      <c r="K5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3" s="102" t="str">
        <f>IF(Table1367[[#This Row],[Total]]&lt;&gt;"",RANK(Table1367[[#This Row],[Total]],Table1367[Total]),"")</f>
        <v/>
      </c>
      <c r="M53" s="105" t="str">
        <f>IF(Table1367[[#This Row],[Name]]&lt;&gt;"",Table1367[[#This Row],[Name]],"")</f>
        <v/>
      </c>
      <c r="N53" s="85">
        <f>SUM(Table1367[[#This Row],[BEE1]:[Column3]])-Table1367[[#This Row],[Discard]]</f>
        <v>0</v>
      </c>
      <c r="O53" s="105">
        <f>RANK(Table1367[[#This Row],[Total2]],Table1367[Total2])</f>
        <v>44</v>
      </c>
      <c r="P53" s="105"/>
    </row>
    <row r="54" spans="1:16">
      <c r="A54" s="87"/>
      <c r="B54" s="102"/>
      <c r="C54" s="86"/>
      <c r="D54" s="86"/>
      <c r="E54" s="86"/>
      <c r="F54" s="102"/>
      <c r="G54" s="102"/>
      <c r="H54" s="102"/>
      <c r="I54" s="102"/>
      <c r="J54" s="103">
        <f>IF(COUNT(Table1367[[#This Row],[BEE1]:[Column4]])&gt;1,MIN(Table1367[[#This Row],[BEE1]:[Column4]]),0)</f>
        <v>0</v>
      </c>
      <c r="K5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4" s="102" t="str">
        <f>IF(Table1367[[#This Row],[Total]]&lt;&gt;"",RANK(Table1367[[#This Row],[Total]],Table1367[Total]),"")</f>
        <v/>
      </c>
      <c r="M54" s="105" t="str">
        <f>IF(Table1367[[#This Row],[Name]]&lt;&gt;"",Table1367[[#This Row],[Name]],"")</f>
        <v/>
      </c>
      <c r="N54" s="85">
        <f>SUM(Table1367[[#This Row],[BEE1]:[Column3]])-Table1367[[#This Row],[Discard]]</f>
        <v>0</v>
      </c>
      <c r="O54" s="105">
        <f>RANK(Table1367[[#This Row],[Total2]],Table1367[Total2])</f>
        <v>44</v>
      </c>
      <c r="P54" s="105"/>
    </row>
    <row r="55" spans="1:16">
      <c r="A55" s="87"/>
      <c r="B55" s="102"/>
      <c r="C55" s="102"/>
      <c r="D55" s="102"/>
      <c r="E55" s="102"/>
      <c r="F55" s="102"/>
      <c r="G55" s="102"/>
      <c r="H55" s="102"/>
      <c r="I55" s="102">
        <v>0</v>
      </c>
      <c r="J55" s="103">
        <f>IF(COUNT(Table1367[[#This Row],[BEE1]:[Column4]])&gt;1,MIN(Table1367[[#This Row],[BEE1]:[Column4]]),0)</f>
        <v>0</v>
      </c>
      <c r="K5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5" s="102" t="str">
        <f>IF(Table1367[[#This Row],[Total]]&lt;&gt;"",RANK(Table1367[[#This Row],[Total]],Table1367[Total]),"")</f>
        <v/>
      </c>
      <c r="M55" s="105" t="str">
        <f>IF(Table1367[[#This Row],[Name]]&lt;&gt;"",Table1367[[#This Row],[Name]],"")</f>
        <v/>
      </c>
      <c r="N55" s="85">
        <f>SUM(Table1367[[#This Row],[BEE1]:[Column3]])-Table1367[[#This Row],[Discard]]</f>
        <v>0</v>
      </c>
      <c r="O55" s="105">
        <f>RANK(Table1367[[#This Row],[Total2]],Table1367[Total2])</f>
        <v>44</v>
      </c>
      <c r="P55" s="105"/>
    </row>
    <row r="56" spans="1:16">
      <c r="A56" s="85"/>
      <c r="B56" s="86"/>
      <c r="C56" s="102"/>
      <c r="D56" s="102"/>
      <c r="E56" s="86"/>
      <c r="F56" s="86"/>
      <c r="G56" s="86"/>
      <c r="H56" s="86"/>
      <c r="I56" s="86"/>
      <c r="J56" s="103">
        <f>IF(COUNT(Table1367[[#This Row],[BEE1]:[Column4]])&gt;1,MIN(Table1367[[#This Row],[BEE1]:[Column4]]),0)</f>
        <v>0</v>
      </c>
      <c r="K5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6" s="86" t="str">
        <f>IF(Table1367[[#This Row],[Total]]&lt;&gt;"",RANK(Table1367[[#This Row],[Total]],Table1367[Total]),"")</f>
        <v/>
      </c>
      <c r="M56" s="105" t="str">
        <f>IF(Table1367[[#This Row],[Name]]&lt;&gt;"",Table1367[[#This Row],[Name]],"")</f>
        <v/>
      </c>
      <c r="N56" s="85">
        <f>SUM(Table1367[[#This Row],[BEE1]:[Column3]])-Table1367[[#This Row],[Discard]]</f>
        <v>0</v>
      </c>
      <c r="O56" s="105">
        <f>RANK(Table1367[[#This Row],[Total2]],Table1367[Total2])</f>
        <v>44</v>
      </c>
      <c r="P56" s="105"/>
    </row>
    <row r="57" spans="1:16">
      <c r="A57" s="85"/>
      <c r="B57" s="86"/>
      <c r="C57" s="102"/>
      <c r="D57" s="102"/>
      <c r="E57" s="86"/>
      <c r="F57" s="86"/>
      <c r="G57" s="86"/>
      <c r="H57" s="86"/>
      <c r="I57" s="86">
        <v>0</v>
      </c>
      <c r="J57" s="103">
        <f>IF(COUNT(Table1367[[#This Row],[BEE1]:[Column4]])&gt;1,MIN(Table1367[[#This Row],[BEE1]:[Column4]]),0)</f>
        <v>0</v>
      </c>
      <c r="K5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7" s="86" t="str">
        <f>IF(Table1367[[#This Row],[Total]]&lt;&gt;"",RANK(Table1367[[#This Row],[Total]],Table1367[Total]),"")</f>
        <v/>
      </c>
      <c r="M57" s="105" t="str">
        <f>IF(Table1367[[#This Row],[Name]]&lt;&gt;"",Table1367[[#This Row],[Name]],"")</f>
        <v/>
      </c>
      <c r="N57" s="85">
        <f>SUM(Table1367[[#This Row],[BEE1]:[Column3]])-Table1367[[#This Row],[Discard]]</f>
        <v>0</v>
      </c>
      <c r="O57" s="105">
        <f>RANK(Table1367[[#This Row],[Total2]],Table1367[Total2])</f>
        <v>44</v>
      </c>
      <c r="P57" s="105"/>
    </row>
    <row r="58" spans="1:16">
      <c r="A58" s="85"/>
      <c r="B58" s="86"/>
      <c r="C58" s="86"/>
      <c r="D58" s="86"/>
      <c r="E58" s="86"/>
      <c r="F58" s="86"/>
      <c r="G58" s="86"/>
      <c r="H58" s="86"/>
      <c r="I58" s="86"/>
      <c r="J58" s="103">
        <f>IF(COUNT(Table1367[[#This Row],[BEE1]:[Column4]])&gt;1,MIN(Table1367[[#This Row],[BEE1]:[Column4]]),0)</f>
        <v>0</v>
      </c>
      <c r="K5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8" s="86" t="str">
        <f>IF(Table1367[[#This Row],[Total]]&lt;&gt;"",RANK(Table1367[[#This Row],[Total]],Table1367[Total]),"")</f>
        <v/>
      </c>
      <c r="M58" s="105" t="str">
        <f>IF(Table1367[[#This Row],[Name]]&lt;&gt;"",Table1367[[#This Row],[Name]],"")</f>
        <v/>
      </c>
      <c r="N58" s="85">
        <f>SUM(Table1367[[#This Row],[BEE1]:[Column3]])-Table1367[[#This Row],[Discard]]</f>
        <v>0</v>
      </c>
      <c r="O58" s="105">
        <f>RANK(Table1367[[#This Row],[Total2]],Table1367[Total2])</f>
        <v>44</v>
      </c>
      <c r="P58" s="105"/>
    </row>
    <row r="59" spans="1:16">
      <c r="A59" s="85"/>
      <c r="B59" s="86"/>
      <c r="C59" s="86"/>
      <c r="D59" s="86"/>
      <c r="E59" s="86"/>
      <c r="F59" s="86"/>
      <c r="G59" s="86"/>
      <c r="H59" s="86"/>
      <c r="I59" s="86"/>
      <c r="J59" s="103">
        <f>IF(COUNT(Table1367[[#This Row],[BEE1]:[Column4]])&gt;1,MIN(Table1367[[#This Row],[BEE1]:[Column4]]),0)</f>
        <v>0</v>
      </c>
      <c r="K5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59" s="86" t="str">
        <f>IF(Table1367[[#This Row],[Total]]&lt;&gt;"",RANK(Table1367[[#This Row],[Total]],Table1367[Total]),"")</f>
        <v/>
      </c>
      <c r="M59" s="105" t="str">
        <f>IF(Table1367[[#This Row],[Name]]&lt;&gt;"",Table1367[[#This Row],[Name]],"")</f>
        <v/>
      </c>
      <c r="N59" s="85">
        <f>SUM(Table1367[[#This Row],[BEE1]:[Column3]])-Table1367[[#This Row],[Discard]]</f>
        <v>0</v>
      </c>
      <c r="O59" s="105">
        <f>RANK(Table1367[[#This Row],[Total2]],Table1367[Total2])</f>
        <v>44</v>
      </c>
      <c r="P59" s="105"/>
    </row>
    <row r="60" spans="1:16">
      <c r="A60" s="85"/>
      <c r="B60" s="86"/>
      <c r="C60" s="86"/>
      <c r="D60" s="86"/>
      <c r="E60" s="86"/>
      <c r="F60" s="86"/>
      <c r="G60" s="86"/>
      <c r="H60" s="86"/>
      <c r="I60" s="86"/>
      <c r="J60" s="103">
        <f>IF(COUNT(Table1367[[#This Row],[BEE1]:[Column4]])&gt;1,MIN(Table1367[[#This Row],[BEE1]:[Column4]]),0)</f>
        <v>0</v>
      </c>
      <c r="K6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0" s="86" t="str">
        <f>IF(Table1367[[#This Row],[Total]]&lt;&gt;"",RANK(Table1367[[#This Row],[Total]],Table1367[Total]),"")</f>
        <v/>
      </c>
      <c r="M60" s="105" t="str">
        <f>IF(Table1367[[#This Row],[Name]]&lt;&gt;"",Table1367[[#This Row],[Name]],"")</f>
        <v/>
      </c>
      <c r="N60" s="85">
        <f>SUM(Table1367[[#This Row],[BEE1]:[Column3]])-Table1367[[#This Row],[Discard]]</f>
        <v>0</v>
      </c>
      <c r="O60" s="105">
        <f>RANK(Table1367[[#This Row],[Total2]],Table1367[Total2])</f>
        <v>44</v>
      </c>
      <c r="P60" s="105"/>
    </row>
    <row r="61" spans="1:16">
      <c r="A61" s="85"/>
      <c r="B61" s="86"/>
      <c r="C61" s="86"/>
      <c r="D61" s="86"/>
      <c r="E61" s="86"/>
      <c r="F61" s="86"/>
      <c r="G61" s="86"/>
      <c r="H61" s="86"/>
      <c r="I61" s="86"/>
      <c r="J61" s="103">
        <f>IF(COUNT(Table1367[[#This Row],[BEE1]:[Column4]])&gt;1,MIN(Table1367[[#This Row],[BEE1]:[Column4]]),0)</f>
        <v>0</v>
      </c>
      <c r="K6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1" s="86" t="str">
        <f>IF(Table1367[[#This Row],[Total]]&lt;&gt;"",RANK(Table1367[[#This Row],[Total]],Table1367[Total]),"")</f>
        <v/>
      </c>
      <c r="M61" s="105" t="str">
        <f>IF(Table1367[[#This Row],[Name]]&lt;&gt;"",Table1367[[#This Row],[Name]],"")</f>
        <v/>
      </c>
      <c r="N61" s="85">
        <f>SUM(Table1367[[#This Row],[BEE1]:[Column3]])-Table1367[[#This Row],[Discard]]</f>
        <v>0</v>
      </c>
      <c r="O61" s="105">
        <f>RANK(Table1367[[#This Row],[Total2]],Table1367[Total2])</f>
        <v>44</v>
      </c>
      <c r="P61" s="105"/>
    </row>
    <row r="62" spans="1:16">
      <c r="A62" s="85"/>
      <c r="B62" s="86"/>
      <c r="C62" s="86"/>
      <c r="D62" s="86"/>
      <c r="E62" s="86"/>
      <c r="F62" s="86"/>
      <c r="G62" s="86"/>
      <c r="H62" s="86"/>
      <c r="I62" s="86"/>
      <c r="J62" s="103">
        <f>IF(COUNT(Table1367[[#This Row],[BEE1]:[Column4]])&gt;1,MIN(Table1367[[#This Row],[BEE1]:[Column4]]),0)</f>
        <v>0</v>
      </c>
      <c r="K6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2" s="86" t="str">
        <f>IF(Table1367[[#This Row],[Total]]&lt;&gt;"",RANK(Table1367[[#This Row],[Total]],Table1367[Total]),"")</f>
        <v/>
      </c>
      <c r="M62" s="105" t="str">
        <f>IF(Table1367[[#This Row],[Name]]&lt;&gt;"",Table1367[[#This Row],[Name]],"")</f>
        <v/>
      </c>
      <c r="N62" s="85">
        <f>SUM(Table1367[[#This Row],[BEE1]:[Column3]])-Table1367[[#This Row],[Discard]]</f>
        <v>0</v>
      </c>
      <c r="O62" s="105">
        <f>RANK(Table1367[[#This Row],[Total2]],Table1367[Total2])</f>
        <v>44</v>
      </c>
      <c r="P62" s="105"/>
    </row>
    <row r="63" spans="1:16">
      <c r="A63" s="85"/>
      <c r="B63" s="86"/>
      <c r="C63" s="86"/>
      <c r="D63" s="86"/>
      <c r="E63" s="86"/>
      <c r="F63" s="86"/>
      <c r="G63" s="86"/>
      <c r="H63" s="86"/>
      <c r="I63" s="86"/>
      <c r="J63" s="103">
        <f>IF(COUNT(Table1367[[#This Row],[BEE1]:[Column4]])&gt;1,MIN(Table1367[[#This Row],[BEE1]:[Column4]]),0)</f>
        <v>0</v>
      </c>
      <c r="K6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3" s="86" t="str">
        <f>IF(Table1367[[#This Row],[Total]]&lt;&gt;"",RANK(Table1367[[#This Row],[Total]],Table1367[Total]),"")</f>
        <v/>
      </c>
      <c r="M63" s="105" t="str">
        <f>IF(Table1367[[#This Row],[Name]]&lt;&gt;"",Table1367[[#This Row],[Name]],"")</f>
        <v/>
      </c>
      <c r="N63" s="85">
        <f>SUM(Table1367[[#This Row],[BEE1]:[Column3]])-Table1367[[#This Row],[Discard]]</f>
        <v>0</v>
      </c>
      <c r="O63" s="105">
        <f>RANK(Table1367[[#This Row],[Total2]],Table1367[Total2])</f>
        <v>44</v>
      </c>
      <c r="P63" s="105"/>
    </row>
    <row r="64" spans="1:16">
      <c r="A64" s="85"/>
      <c r="B64" s="86"/>
      <c r="C64" s="86"/>
      <c r="D64" s="86"/>
      <c r="E64" s="86"/>
      <c r="F64" s="86"/>
      <c r="G64" s="86"/>
      <c r="H64" s="86"/>
      <c r="I64" s="86"/>
      <c r="J64" s="103">
        <f>IF(COUNT(Table1367[[#This Row],[BEE1]:[Column4]])&gt;1,MIN(Table1367[[#This Row],[BEE1]:[Column4]]),0)</f>
        <v>0</v>
      </c>
      <c r="K6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4" s="86" t="str">
        <f>IF(Table1367[[#This Row],[Total]]&lt;&gt;"",RANK(Table1367[[#This Row],[Total]],Table1367[Total]),"")</f>
        <v/>
      </c>
      <c r="M64" s="105" t="str">
        <f>IF(Table1367[[#This Row],[Name]]&lt;&gt;"",Table1367[[#This Row],[Name]],"")</f>
        <v/>
      </c>
      <c r="N64" s="85">
        <f>SUM(Table1367[[#This Row],[BEE1]:[Column3]])-Table1367[[#This Row],[Discard]]</f>
        <v>0</v>
      </c>
      <c r="O64" s="105">
        <f>RANK(Table1367[[#This Row],[Total2]],Table1367[Total2])</f>
        <v>44</v>
      </c>
      <c r="P64" s="105"/>
    </row>
    <row r="65" spans="1:16">
      <c r="A65" s="85"/>
      <c r="B65" s="86"/>
      <c r="C65" s="86"/>
      <c r="D65" s="86"/>
      <c r="E65" s="86"/>
      <c r="F65" s="86"/>
      <c r="G65" s="86"/>
      <c r="H65" s="86"/>
      <c r="I65" s="86"/>
      <c r="J65" s="103">
        <f>IF(COUNT(Table1367[[#This Row],[BEE1]:[Column4]])&gt;1,MIN(Table1367[[#This Row],[BEE1]:[Column4]]),0)</f>
        <v>0</v>
      </c>
      <c r="K6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5" s="86" t="str">
        <f>IF(Table1367[[#This Row],[Total]]&lt;&gt;"",RANK(Table1367[[#This Row],[Total]],Table1367[Total]),"")</f>
        <v/>
      </c>
      <c r="M65" s="105" t="str">
        <f>IF(Table1367[[#This Row],[Name]]&lt;&gt;"",Table1367[[#This Row],[Name]],"")</f>
        <v/>
      </c>
      <c r="N65" s="85">
        <f>SUM(Table1367[[#This Row],[BEE1]:[Column3]])-Table1367[[#This Row],[Discard]]</f>
        <v>0</v>
      </c>
      <c r="O65" s="105">
        <f>RANK(Table1367[[#This Row],[Total2]],Table1367[Total2])</f>
        <v>44</v>
      </c>
      <c r="P65" s="105"/>
    </row>
    <row r="66" spans="1:16">
      <c r="A66" s="85"/>
      <c r="B66" s="86"/>
      <c r="C66" s="86"/>
      <c r="D66" s="86"/>
      <c r="E66" s="86"/>
      <c r="F66" s="86"/>
      <c r="G66" s="86"/>
      <c r="H66" s="86"/>
      <c r="I66" s="86"/>
      <c r="J66" s="103">
        <f>IF(COUNT(Table1367[[#This Row],[BEE1]:[Column4]])&gt;1,MIN(Table1367[[#This Row],[BEE1]:[Column4]]),0)</f>
        <v>0</v>
      </c>
      <c r="K6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6" s="86" t="str">
        <f>IF(Table1367[[#This Row],[Total]]&lt;&gt;"",RANK(Table1367[[#This Row],[Total]],Table1367[Total]),"")</f>
        <v/>
      </c>
      <c r="M66" s="105" t="str">
        <f>IF(Table1367[[#This Row],[Name]]&lt;&gt;"",Table1367[[#This Row],[Name]],"")</f>
        <v/>
      </c>
      <c r="N66" s="85">
        <f>SUM(Table1367[[#This Row],[BEE1]:[Column3]])-Table1367[[#This Row],[Discard]]</f>
        <v>0</v>
      </c>
      <c r="O66" s="105">
        <f>RANK(Table1367[[#This Row],[Total2]],Table1367[Total2])</f>
        <v>44</v>
      </c>
      <c r="P66" s="105"/>
    </row>
    <row r="67" spans="1:16">
      <c r="A67" s="85"/>
      <c r="B67" s="86"/>
      <c r="C67" s="86"/>
      <c r="D67" s="86"/>
      <c r="E67" s="86"/>
      <c r="F67" s="86"/>
      <c r="G67" s="86"/>
      <c r="H67" s="86"/>
      <c r="I67" s="86"/>
      <c r="J67" s="103">
        <f>IF(COUNT(Table1367[[#This Row],[BEE1]:[Column4]])&gt;1,MIN(Table1367[[#This Row],[BEE1]:[Column4]]),0)</f>
        <v>0</v>
      </c>
      <c r="K6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7" s="86" t="str">
        <f>IF(Table1367[[#This Row],[Total]]&lt;&gt;"",RANK(Table1367[[#This Row],[Total]],Table1367[Total]),"")</f>
        <v/>
      </c>
      <c r="M67" s="105" t="str">
        <f>IF(Table1367[[#This Row],[Name]]&lt;&gt;"",Table1367[[#This Row],[Name]],"")</f>
        <v/>
      </c>
      <c r="N67" s="85">
        <f>SUM(Table1367[[#This Row],[BEE1]:[Column3]])-Table1367[[#This Row],[Discard]]</f>
        <v>0</v>
      </c>
      <c r="O67" s="105">
        <f>RANK(Table1367[[#This Row],[Total2]],Table1367[Total2])</f>
        <v>44</v>
      </c>
      <c r="P67" s="105"/>
    </row>
    <row r="68" spans="1:16">
      <c r="A68" s="85"/>
      <c r="B68" s="86"/>
      <c r="C68" s="86"/>
      <c r="D68" s="86"/>
      <c r="E68" s="86"/>
      <c r="F68" s="86"/>
      <c r="G68" s="86"/>
      <c r="H68" s="86"/>
      <c r="I68" s="86"/>
      <c r="J68" s="103">
        <f>IF(COUNT(Table1367[[#This Row],[BEE1]:[Column4]])&gt;1,MIN(Table1367[[#This Row],[BEE1]:[Column4]]),0)</f>
        <v>0</v>
      </c>
      <c r="K6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8" s="86" t="str">
        <f>IF(Table1367[[#This Row],[Total]]&lt;&gt;"",RANK(Table1367[[#This Row],[Total]],Table1367[Total]),"")</f>
        <v/>
      </c>
      <c r="M68" s="105" t="str">
        <f>IF(Table1367[[#This Row],[Name]]&lt;&gt;"",Table1367[[#This Row],[Name]],"")</f>
        <v/>
      </c>
      <c r="N68" s="85">
        <f>SUM(Table1367[[#This Row],[BEE1]:[Column3]])-Table1367[[#This Row],[Discard]]</f>
        <v>0</v>
      </c>
      <c r="O68" s="105">
        <f>RANK(Table1367[[#This Row],[Total2]],Table1367[Total2])</f>
        <v>44</v>
      </c>
      <c r="P68" s="105"/>
    </row>
    <row r="69" spans="1:16">
      <c r="A69" s="85"/>
      <c r="B69" s="86"/>
      <c r="C69" s="86"/>
      <c r="D69" s="86"/>
      <c r="E69" s="86"/>
      <c r="F69" s="86"/>
      <c r="G69" s="86"/>
      <c r="H69" s="86"/>
      <c r="I69" s="86"/>
      <c r="J69" s="103">
        <f>IF(COUNT(Table1367[[#This Row],[BEE1]:[Column4]])&gt;1,MIN(Table1367[[#This Row],[BEE1]:[Column4]]),0)</f>
        <v>0</v>
      </c>
      <c r="K6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69" s="86" t="str">
        <f>IF(Table1367[[#This Row],[Total]]&lt;&gt;"",RANK(Table1367[[#This Row],[Total]],Table1367[Total]),"")</f>
        <v/>
      </c>
      <c r="M69" s="105" t="str">
        <f>IF(Table1367[[#This Row],[Name]]&lt;&gt;"",Table1367[[#This Row],[Name]],"")</f>
        <v/>
      </c>
      <c r="N69" s="85">
        <f>SUM(Table1367[[#This Row],[BEE1]:[Column3]])-Table1367[[#This Row],[Discard]]</f>
        <v>0</v>
      </c>
      <c r="O69" s="105">
        <f>RANK(Table1367[[#This Row],[Total2]],Table1367[Total2])</f>
        <v>44</v>
      </c>
      <c r="P69" s="105"/>
    </row>
    <row r="70" spans="1:16">
      <c r="A70" s="85"/>
      <c r="B70" s="86"/>
      <c r="C70" s="86"/>
      <c r="D70" s="86"/>
      <c r="E70" s="86"/>
      <c r="F70" s="86"/>
      <c r="G70" s="86"/>
      <c r="H70" s="86"/>
      <c r="I70" s="86"/>
      <c r="J70" s="103">
        <f>IF(COUNT(Table1367[[#This Row],[BEE1]:[Column4]])&gt;1,MIN(Table1367[[#This Row],[BEE1]:[Column4]]),0)</f>
        <v>0</v>
      </c>
      <c r="K7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0" s="86" t="str">
        <f>IF(Table1367[[#This Row],[Total]]&lt;&gt;"",RANK(Table1367[[#This Row],[Total]],Table1367[Total]),"")</f>
        <v/>
      </c>
      <c r="M70" s="105" t="str">
        <f>IF(Table1367[[#This Row],[Name]]&lt;&gt;"",Table1367[[#This Row],[Name]],"")</f>
        <v/>
      </c>
      <c r="N70" s="85">
        <f>SUM(Table1367[[#This Row],[BEE1]:[Column3]])-Table1367[[#This Row],[Discard]]</f>
        <v>0</v>
      </c>
      <c r="O70" s="105">
        <f>RANK(Table1367[[#This Row],[Total2]],Table1367[Total2])</f>
        <v>44</v>
      </c>
      <c r="P70" s="105"/>
    </row>
    <row r="71" spans="1:16">
      <c r="A71" s="85"/>
      <c r="B71" s="86"/>
      <c r="C71" s="86"/>
      <c r="D71" s="86"/>
      <c r="E71" s="86"/>
      <c r="F71" s="86"/>
      <c r="G71" s="86"/>
      <c r="H71" s="86"/>
      <c r="I71" s="86"/>
      <c r="J71" s="103">
        <f>IF(COUNT(Table1367[[#This Row],[BEE1]:[Column4]])&gt;1,MIN(Table1367[[#This Row],[BEE1]:[Column4]]),0)</f>
        <v>0</v>
      </c>
      <c r="K7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1" s="86" t="str">
        <f>IF(Table1367[[#This Row],[Total]]&lt;&gt;"",RANK(Table1367[[#This Row],[Total]],Table1367[Total]),"")</f>
        <v/>
      </c>
      <c r="M71" s="105" t="str">
        <f>IF(Table1367[[#This Row],[Name]]&lt;&gt;"",Table1367[[#This Row],[Name]],"")</f>
        <v/>
      </c>
      <c r="N71" s="85">
        <f>SUM(Table1367[[#This Row],[BEE1]:[Column3]])-Table1367[[#This Row],[Discard]]</f>
        <v>0</v>
      </c>
      <c r="O71" s="105">
        <f>RANK(Table1367[[#This Row],[Total2]],Table1367[Total2])</f>
        <v>44</v>
      </c>
      <c r="P71" s="105"/>
    </row>
    <row r="72" spans="1:16">
      <c r="A72" s="85"/>
      <c r="B72" s="86"/>
      <c r="C72" s="86"/>
      <c r="D72" s="86"/>
      <c r="E72" s="86"/>
      <c r="F72" s="86"/>
      <c r="G72" s="86"/>
      <c r="H72" s="86"/>
      <c r="I72" s="86"/>
      <c r="J72" s="103">
        <f>IF(COUNT(Table1367[[#This Row],[BEE1]:[Column4]])&gt;1,MIN(Table1367[[#This Row],[BEE1]:[Column4]]),0)</f>
        <v>0</v>
      </c>
      <c r="K7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2" s="86" t="str">
        <f>IF(Table1367[[#This Row],[Total]]&lt;&gt;"",RANK(Table1367[[#This Row],[Total]],Table1367[Total]),"")</f>
        <v/>
      </c>
      <c r="M72" s="105" t="str">
        <f>IF(Table1367[[#This Row],[Name]]&lt;&gt;"",Table1367[[#This Row],[Name]],"")</f>
        <v/>
      </c>
      <c r="N72" s="85">
        <f>SUM(Table1367[[#This Row],[BEE1]:[Column3]])-Table1367[[#This Row],[Discard]]</f>
        <v>0</v>
      </c>
      <c r="O72" s="105">
        <f>RANK(Table1367[[#This Row],[Total2]],Table1367[Total2])</f>
        <v>44</v>
      </c>
      <c r="P72" s="105"/>
    </row>
    <row r="73" spans="1:16">
      <c r="A73" s="85"/>
      <c r="B73" s="86"/>
      <c r="C73" s="86"/>
      <c r="D73" s="86"/>
      <c r="E73" s="86"/>
      <c r="F73" s="86"/>
      <c r="G73" s="86"/>
      <c r="H73" s="86"/>
      <c r="I73" s="86"/>
      <c r="J73" s="103">
        <f>IF(COUNT(Table1367[[#This Row],[BEE1]:[Column4]])&gt;1,MIN(Table1367[[#This Row],[BEE1]:[Column4]]),0)</f>
        <v>0</v>
      </c>
      <c r="K7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3" s="86" t="str">
        <f>IF(Table1367[[#This Row],[Total]]&lt;&gt;"",RANK(Table1367[[#This Row],[Total]],Table1367[Total]),"")</f>
        <v/>
      </c>
      <c r="M73" s="105" t="str">
        <f>IF(Table1367[[#This Row],[Name]]&lt;&gt;"",Table1367[[#This Row],[Name]],"")</f>
        <v/>
      </c>
      <c r="N73" s="85">
        <f>SUM(Table1367[[#This Row],[BEE1]:[Column3]])-Table1367[[#This Row],[Discard]]</f>
        <v>0</v>
      </c>
      <c r="O73" s="105">
        <f>RANK(Table1367[[#This Row],[Total2]],Table1367[Total2])</f>
        <v>44</v>
      </c>
      <c r="P73" s="105"/>
    </row>
    <row r="74" spans="1:16">
      <c r="A74" s="85"/>
      <c r="B74" s="86"/>
      <c r="C74" s="86"/>
      <c r="D74" s="86"/>
      <c r="E74" s="86"/>
      <c r="F74" s="86"/>
      <c r="G74" s="86"/>
      <c r="H74" s="86"/>
      <c r="I74" s="86"/>
      <c r="J74" s="103">
        <f>IF(COUNT(Table1367[[#This Row],[BEE1]:[Column4]])&gt;1,MIN(Table1367[[#This Row],[BEE1]:[Column4]]),0)</f>
        <v>0</v>
      </c>
      <c r="K7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4" s="86" t="str">
        <f>IF(Table1367[[#This Row],[Total]]&lt;&gt;"",RANK(Table1367[[#This Row],[Total]],Table1367[Total]),"")</f>
        <v/>
      </c>
      <c r="M74" s="105" t="str">
        <f>IF(Table1367[[#This Row],[Name]]&lt;&gt;"",Table1367[[#This Row],[Name]],"")</f>
        <v/>
      </c>
      <c r="N74" s="85">
        <f>SUM(Table1367[[#This Row],[BEE1]:[Column3]])-Table1367[[#This Row],[Discard]]</f>
        <v>0</v>
      </c>
      <c r="O74" s="105">
        <f>RANK(Table1367[[#This Row],[Total2]],Table1367[Total2])</f>
        <v>44</v>
      </c>
      <c r="P74" s="105"/>
    </row>
    <row r="75" spans="1:16">
      <c r="A75" s="85"/>
      <c r="B75" s="86"/>
      <c r="C75" s="86"/>
      <c r="D75" s="86"/>
      <c r="E75" s="86"/>
      <c r="F75" s="86"/>
      <c r="G75" s="86"/>
      <c r="H75" s="86"/>
      <c r="I75" s="86"/>
      <c r="J75" s="103">
        <f>IF(COUNT(Table1367[[#This Row],[BEE1]:[Column4]])&gt;1,MIN(Table1367[[#This Row],[BEE1]:[Column4]]),0)</f>
        <v>0</v>
      </c>
      <c r="K7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5" s="86" t="str">
        <f>IF(Table1367[[#This Row],[Total]]&lt;&gt;"",RANK(Table1367[[#This Row],[Total]],Table1367[Total]),"")</f>
        <v/>
      </c>
      <c r="M75" s="105" t="str">
        <f>IF(Table1367[[#This Row],[Name]]&lt;&gt;"",Table1367[[#This Row],[Name]],"")</f>
        <v/>
      </c>
      <c r="N75" s="85">
        <f>SUM(Table1367[[#This Row],[BEE1]:[Column3]])-Table1367[[#This Row],[Discard]]</f>
        <v>0</v>
      </c>
      <c r="O75" s="105">
        <f>RANK(Table1367[[#This Row],[Total2]],Table1367[Total2])</f>
        <v>44</v>
      </c>
      <c r="P75" s="105"/>
    </row>
    <row r="76" spans="1:16">
      <c r="A76" s="85"/>
      <c r="B76" s="86"/>
      <c r="C76" s="86"/>
      <c r="D76" s="86"/>
      <c r="E76" s="86"/>
      <c r="F76" s="86"/>
      <c r="G76" s="86"/>
      <c r="H76" s="86"/>
      <c r="I76" s="86"/>
      <c r="J76" s="103">
        <f>IF(COUNT(Table1367[[#This Row],[BEE1]:[Column4]])&gt;1,MIN(Table1367[[#This Row],[BEE1]:[Column4]]),0)</f>
        <v>0</v>
      </c>
      <c r="K7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6" s="86" t="str">
        <f>IF(Table1367[[#This Row],[Total]]&lt;&gt;"",RANK(Table1367[[#This Row],[Total]],Table1367[Total]),"")</f>
        <v/>
      </c>
      <c r="M76" s="105" t="str">
        <f>IF(Table1367[[#This Row],[Name]]&lt;&gt;"",Table1367[[#This Row],[Name]],"")</f>
        <v/>
      </c>
      <c r="N76" s="85">
        <f>SUM(Table1367[[#This Row],[BEE1]:[Column3]])-Table1367[[#This Row],[Discard]]</f>
        <v>0</v>
      </c>
      <c r="O76" s="105">
        <f>RANK(Table1367[[#This Row],[Total2]],Table1367[Total2])</f>
        <v>44</v>
      </c>
      <c r="P76" s="105"/>
    </row>
    <row r="77" spans="1:16">
      <c r="A77" s="85"/>
      <c r="B77" s="86"/>
      <c r="C77" s="86"/>
      <c r="D77" s="86"/>
      <c r="E77" s="86"/>
      <c r="F77" s="86"/>
      <c r="G77" s="86"/>
      <c r="H77" s="86"/>
      <c r="I77" s="86"/>
      <c r="J77" s="103">
        <f>IF(COUNT(Table1367[[#This Row],[BEE1]:[Column4]])&gt;1,MIN(Table1367[[#This Row],[BEE1]:[Column4]]),0)</f>
        <v>0</v>
      </c>
      <c r="K7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7" s="86" t="str">
        <f>IF(Table1367[[#This Row],[Total]]&lt;&gt;"",RANK(Table1367[[#This Row],[Total]],Table1367[Total]),"")</f>
        <v/>
      </c>
      <c r="M77" s="105" t="str">
        <f>IF(Table1367[[#This Row],[Name]]&lt;&gt;"",Table1367[[#This Row],[Name]],"")</f>
        <v/>
      </c>
      <c r="N77" s="85">
        <f>SUM(Table1367[[#This Row],[BEE1]:[Column3]])-Table1367[[#This Row],[Discard]]</f>
        <v>0</v>
      </c>
      <c r="O77" s="105">
        <f>RANK(Table1367[[#This Row],[Total2]],Table1367[Total2])</f>
        <v>44</v>
      </c>
      <c r="P77" s="105"/>
    </row>
    <row r="78" spans="1:16">
      <c r="A78" s="85"/>
      <c r="B78" s="86"/>
      <c r="C78" s="86"/>
      <c r="D78" s="86"/>
      <c r="E78" s="86"/>
      <c r="F78" s="86"/>
      <c r="G78" s="86"/>
      <c r="H78" s="86"/>
      <c r="I78" s="86"/>
      <c r="J78" s="103">
        <f>IF(COUNT(Table1367[[#This Row],[BEE1]:[Column4]])&gt;1,MIN(Table1367[[#This Row],[BEE1]:[Column4]]),0)</f>
        <v>0</v>
      </c>
      <c r="K7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8" s="86" t="str">
        <f>IF(Table1367[[#This Row],[Total]]&lt;&gt;"",RANK(Table1367[[#This Row],[Total]],Table1367[Total]),"")</f>
        <v/>
      </c>
      <c r="M78" s="105" t="str">
        <f>IF(Table1367[[#This Row],[Name]]&lt;&gt;"",Table1367[[#This Row],[Name]],"")</f>
        <v/>
      </c>
      <c r="N78" s="85">
        <f>SUM(Table1367[[#This Row],[BEE1]:[Column3]])-Table1367[[#This Row],[Discard]]</f>
        <v>0</v>
      </c>
      <c r="O78" s="105">
        <f>RANK(Table1367[[#This Row],[Total2]],Table1367[Total2])</f>
        <v>44</v>
      </c>
      <c r="P78" s="105"/>
    </row>
    <row r="79" spans="1:16">
      <c r="A79" s="85"/>
      <c r="B79" s="86"/>
      <c r="C79" s="86"/>
      <c r="D79" s="86"/>
      <c r="E79" s="86"/>
      <c r="F79" s="86"/>
      <c r="G79" s="86"/>
      <c r="H79" s="86"/>
      <c r="I79" s="86"/>
      <c r="J79" s="103">
        <f>IF(COUNT(Table1367[[#This Row],[BEE1]:[Column4]])&gt;1,MIN(Table1367[[#This Row],[BEE1]:[Column4]]),0)</f>
        <v>0</v>
      </c>
      <c r="K7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79" s="86" t="str">
        <f>IF(Table1367[[#This Row],[Total]]&lt;&gt;"",RANK(Table1367[[#This Row],[Total]],Table1367[Total]),"")</f>
        <v/>
      </c>
      <c r="M79" s="105" t="str">
        <f>IF(Table1367[[#This Row],[Name]]&lt;&gt;"",Table1367[[#This Row],[Name]],"")</f>
        <v/>
      </c>
      <c r="N79" s="85">
        <f>SUM(Table1367[[#This Row],[BEE1]:[Column3]])-Table1367[[#This Row],[Discard]]</f>
        <v>0</v>
      </c>
      <c r="O79" s="105">
        <f>RANK(Table1367[[#This Row],[Total2]],Table1367[Total2])</f>
        <v>44</v>
      </c>
      <c r="P79" s="105"/>
    </row>
    <row r="80" spans="1:16">
      <c r="A80" s="85"/>
      <c r="B80" s="86"/>
      <c r="C80" s="86"/>
      <c r="D80" s="86"/>
      <c r="E80" s="86"/>
      <c r="F80" s="86"/>
      <c r="G80" s="86"/>
      <c r="H80" s="86"/>
      <c r="I80" s="86"/>
      <c r="J80" s="103">
        <f>IF(COUNT(Table1367[[#This Row],[BEE1]:[Column4]])&gt;1,MIN(Table1367[[#This Row],[BEE1]:[Column4]]),0)</f>
        <v>0</v>
      </c>
      <c r="K8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0" s="86" t="str">
        <f>IF(Table1367[[#This Row],[Total]]&lt;&gt;"",RANK(Table1367[[#This Row],[Total]],Table1367[Total]),"")</f>
        <v/>
      </c>
      <c r="M80" s="105" t="str">
        <f>IF(Table1367[[#This Row],[Name]]&lt;&gt;"",Table1367[[#This Row],[Name]],"")</f>
        <v/>
      </c>
      <c r="N80" s="85">
        <f>SUM(Table1367[[#This Row],[BEE1]:[Column3]])-Table1367[[#This Row],[Discard]]</f>
        <v>0</v>
      </c>
      <c r="O80" s="105">
        <f>RANK(Table1367[[#This Row],[Total2]],Table1367[Total2])</f>
        <v>44</v>
      </c>
      <c r="P80" s="105"/>
    </row>
    <row r="81" spans="1:16">
      <c r="A81" s="85"/>
      <c r="B81" s="86"/>
      <c r="C81" s="86"/>
      <c r="D81" s="86"/>
      <c r="E81" s="86"/>
      <c r="F81" s="86"/>
      <c r="G81" s="86"/>
      <c r="H81" s="86"/>
      <c r="I81" s="86"/>
      <c r="J81" s="103">
        <f>IF(COUNT(Table1367[[#This Row],[BEE1]:[Column4]])&gt;1,MIN(Table1367[[#This Row],[BEE1]:[Column4]]),0)</f>
        <v>0</v>
      </c>
      <c r="K8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1" s="86" t="str">
        <f>IF(Table1367[[#This Row],[Total]]&lt;&gt;"",RANK(Table1367[[#This Row],[Total]],Table1367[Total]),"")</f>
        <v/>
      </c>
      <c r="M81" s="105" t="str">
        <f>IF(Table1367[[#This Row],[Name]]&lt;&gt;"",Table1367[[#This Row],[Name]],"")</f>
        <v/>
      </c>
      <c r="N81" s="85">
        <f>SUM(Table1367[[#This Row],[BEE1]:[Column3]])-Table1367[[#This Row],[Discard]]</f>
        <v>0</v>
      </c>
      <c r="O81" s="105">
        <f>RANK(Table1367[[#This Row],[Total2]],Table1367[Total2])</f>
        <v>44</v>
      </c>
      <c r="P81" s="105"/>
    </row>
    <row r="82" spans="1:16">
      <c r="A82" s="85"/>
      <c r="B82" s="86"/>
      <c r="C82" s="86"/>
      <c r="D82" s="86"/>
      <c r="E82" s="86"/>
      <c r="F82" s="86"/>
      <c r="G82" s="86"/>
      <c r="H82" s="86"/>
      <c r="I82" s="86"/>
      <c r="J82" s="103">
        <f>IF(COUNT(Table1367[[#This Row],[BEE1]:[Column4]])&gt;1,MIN(Table1367[[#This Row],[BEE1]:[Column4]]),0)</f>
        <v>0</v>
      </c>
      <c r="K8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2" s="86" t="str">
        <f>IF(Table1367[[#This Row],[Total]]&lt;&gt;"",RANK(Table1367[[#This Row],[Total]],Table1367[Total]),"")</f>
        <v/>
      </c>
      <c r="M82" s="105" t="str">
        <f>IF(Table1367[[#This Row],[Name]]&lt;&gt;"",Table1367[[#This Row],[Name]],"")</f>
        <v/>
      </c>
      <c r="N82" s="85">
        <f>SUM(Table1367[[#This Row],[BEE1]:[Column3]])-Table1367[[#This Row],[Discard]]</f>
        <v>0</v>
      </c>
      <c r="O82" s="105">
        <f>RANK(Table1367[[#This Row],[Total2]],Table1367[Total2])</f>
        <v>44</v>
      </c>
      <c r="P82" s="105"/>
    </row>
    <row r="83" spans="1:16">
      <c r="A83" s="85"/>
      <c r="B83" s="86"/>
      <c r="C83" s="86"/>
      <c r="D83" s="86"/>
      <c r="E83" s="86"/>
      <c r="F83" s="86"/>
      <c r="G83" s="86"/>
      <c r="H83" s="86"/>
      <c r="I83" s="86"/>
      <c r="J83" s="103">
        <f>IF(COUNT(Table1367[[#This Row],[BEE1]:[Column4]])&gt;1,MIN(Table1367[[#This Row],[BEE1]:[Column4]]),0)</f>
        <v>0</v>
      </c>
      <c r="K8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3" s="86" t="str">
        <f>IF(Table1367[[#This Row],[Total]]&lt;&gt;"",RANK(Table1367[[#This Row],[Total]],Table1367[Total]),"")</f>
        <v/>
      </c>
      <c r="M83" s="105" t="str">
        <f>IF(Table1367[[#This Row],[Name]]&lt;&gt;"",Table1367[[#This Row],[Name]],"")</f>
        <v/>
      </c>
      <c r="N83" s="85">
        <f>SUM(Table1367[[#This Row],[BEE1]:[Column3]])-Table1367[[#This Row],[Discard]]</f>
        <v>0</v>
      </c>
      <c r="O83" s="105">
        <f>RANK(Table1367[[#This Row],[Total2]],Table1367[Total2])</f>
        <v>44</v>
      </c>
      <c r="P83" s="105"/>
    </row>
    <row r="84" spans="1:16">
      <c r="A84" s="85"/>
      <c r="B84" s="86"/>
      <c r="C84" s="86"/>
      <c r="D84" s="86"/>
      <c r="E84" s="86"/>
      <c r="F84" s="86"/>
      <c r="G84" s="86"/>
      <c r="H84" s="86"/>
      <c r="I84" s="86"/>
      <c r="J84" s="103">
        <f>IF(COUNT(Table1367[[#This Row],[BEE1]:[Column4]])&gt;1,MIN(Table1367[[#This Row],[BEE1]:[Column4]]),0)</f>
        <v>0</v>
      </c>
      <c r="K8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4" s="86" t="str">
        <f>IF(Table1367[[#This Row],[Total]]&lt;&gt;"",RANK(Table1367[[#This Row],[Total]],Table1367[Total]),"")</f>
        <v/>
      </c>
      <c r="M84" s="105" t="str">
        <f>IF(Table1367[[#This Row],[Name]]&lt;&gt;"",Table1367[[#This Row],[Name]],"")</f>
        <v/>
      </c>
      <c r="N84" s="85">
        <f>SUM(Table1367[[#This Row],[BEE1]:[Column3]])-Table1367[[#This Row],[Discard]]</f>
        <v>0</v>
      </c>
      <c r="O84" s="105">
        <f>RANK(Table1367[[#This Row],[Total2]],Table1367[Total2])</f>
        <v>44</v>
      </c>
      <c r="P84" s="105"/>
    </row>
    <row r="85" spans="1:16">
      <c r="A85" s="85"/>
      <c r="B85" s="86"/>
      <c r="C85" s="86"/>
      <c r="D85" s="86"/>
      <c r="E85" s="86"/>
      <c r="F85" s="86"/>
      <c r="G85" s="86"/>
      <c r="H85" s="86"/>
      <c r="I85" s="86"/>
      <c r="J85" s="103">
        <f>IF(COUNT(Table1367[[#This Row],[BEE1]:[Column4]])&gt;1,MIN(Table1367[[#This Row],[BEE1]:[Column4]]),0)</f>
        <v>0</v>
      </c>
      <c r="K8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5" s="86" t="str">
        <f>IF(Table1367[[#This Row],[Total]]&lt;&gt;"",RANK(Table1367[[#This Row],[Total]],Table1367[Total]),"")</f>
        <v/>
      </c>
      <c r="M85" s="105" t="str">
        <f>IF(Table1367[[#This Row],[Name]]&lt;&gt;"",Table1367[[#This Row],[Name]],"")</f>
        <v/>
      </c>
      <c r="N85" s="85">
        <f>SUM(Table1367[[#This Row],[BEE1]:[Column3]])-Table1367[[#This Row],[Discard]]</f>
        <v>0</v>
      </c>
      <c r="O85" s="105">
        <f>RANK(Table1367[[#This Row],[Total2]],Table1367[Total2])</f>
        <v>44</v>
      </c>
      <c r="P85" s="105"/>
    </row>
    <row r="86" spans="1:16">
      <c r="A86" s="85"/>
      <c r="B86" s="86"/>
      <c r="C86" s="86"/>
      <c r="D86" s="86"/>
      <c r="E86" s="86"/>
      <c r="F86" s="86"/>
      <c r="G86" s="86"/>
      <c r="H86" s="86"/>
      <c r="I86" s="86"/>
      <c r="J86" s="103">
        <f>IF(COUNT(Table1367[[#This Row],[BEE1]:[Column4]])&gt;1,MIN(Table1367[[#This Row],[BEE1]:[Column4]]),0)</f>
        <v>0</v>
      </c>
      <c r="K8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6" s="86" t="str">
        <f>IF(Table1367[[#This Row],[Total]]&lt;&gt;"",RANK(Table1367[[#This Row],[Total]],Table1367[Total]),"")</f>
        <v/>
      </c>
      <c r="M86" s="105" t="str">
        <f>IF(Table1367[[#This Row],[Name]]&lt;&gt;"",Table1367[[#This Row],[Name]],"")</f>
        <v/>
      </c>
      <c r="N86" s="85">
        <f>SUM(Table1367[[#This Row],[BEE1]:[Column3]])-Table1367[[#This Row],[Discard]]</f>
        <v>0</v>
      </c>
      <c r="O86" s="105">
        <f>RANK(Table1367[[#This Row],[Total2]],Table1367[Total2])</f>
        <v>44</v>
      </c>
      <c r="P86" s="105"/>
    </row>
    <row r="87" spans="1:16">
      <c r="A87" s="85"/>
      <c r="B87" s="86"/>
      <c r="C87" s="86"/>
      <c r="D87" s="86"/>
      <c r="E87" s="86"/>
      <c r="F87" s="86"/>
      <c r="G87" s="86"/>
      <c r="H87" s="86"/>
      <c r="I87" s="86"/>
      <c r="J87" s="103">
        <f>IF(COUNT(Table1367[[#This Row],[BEE1]:[Column4]])&gt;1,MIN(Table1367[[#This Row],[BEE1]:[Column4]]),0)</f>
        <v>0</v>
      </c>
      <c r="K8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7" s="86" t="str">
        <f>IF(Table1367[[#This Row],[Total]]&lt;&gt;"",RANK(Table1367[[#This Row],[Total]],Table1367[Total]),"")</f>
        <v/>
      </c>
      <c r="M87" s="105" t="str">
        <f>IF(Table1367[[#This Row],[Name]]&lt;&gt;"",Table1367[[#This Row],[Name]],"")</f>
        <v/>
      </c>
      <c r="N87" s="85">
        <f>SUM(Table1367[[#This Row],[BEE1]:[Column3]])-Table1367[[#This Row],[Discard]]</f>
        <v>0</v>
      </c>
      <c r="O87" s="105">
        <f>RANK(Table1367[[#This Row],[Total2]],Table1367[Total2])</f>
        <v>44</v>
      </c>
      <c r="P87" s="105"/>
    </row>
    <row r="88" spans="1:16">
      <c r="A88" s="85"/>
      <c r="B88" s="86"/>
      <c r="C88" s="86"/>
      <c r="D88" s="86"/>
      <c r="E88" s="86"/>
      <c r="F88" s="86"/>
      <c r="G88" s="86"/>
      <c r="H88" s="86"/>
      <c r="I88" s="86"/>
      <c r="J88" s="103">
        <f>IF(COUNT(Table1367[[#This Row],[BEE1]:[Column4]])&gt;1,MIN(Table1367[[#This Row],[BEE1]:[Column4]]),0)</f>
        <v>0</v>
      </c>
      <c r="K8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8" s="86" t="str">
        <f>IF(Table1367[[#This Row],[Total]]&lt;&gt;"",RANK(Table1367[[#This Row],[Total]],Table1367[Total]),"")</f>
        <v/>
      </c>
      <c r="M88" s="105" t="str">
        <f>IF(Table1367[[#This Row],[Name]]&lt;&gt;"",Table1367[[#This Row],[Name]],"")</f>
        <v/>
      </c>
      <c r="N88" s="85">
        <f>SUM(Table1367[[#This Row],[BEE1]:[Column3]])-Table1367[[#This Row],[Discard]]</f>
        <v>0</v>
      </c>
      <c r="O88" s="105">
        <f>RANK(Table1367[[#This Row],[Total2]],Table1367[Total2])</f>
        <v>44</v>
      </c>
      <c r="P88" s="105"/>
    </row>
    <row r="89" spans="1:16">
      <c r="A89" s="85"/>
      <c r="B89" s="86"/>
      <c r="C89" s="86"/>
      <c r="D89" s="86"/>
      <c r="E89" s="86"/>
      <c r="F89" s="86"/>
      <c r="G89" s="86"/>
      <c r="H89" s="86"/>
      <c r="I89" s="86"/>
      <c r="J89" s="103">
        <f>IF(COUNT(Table1367[[#This Row],[BEE1]:[Column4]])&gt;1,MIN(Table1367[[#This Row],[BEE1]:[Column4]]),0)</f>
        <v>0</v>
      </c>
      <c r="K8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89" s="86" t="str">
        <f>IF(Table1367[[#This Row],[Total]]&lt;&gt;"",RANK(Table1367[[#This Row],[Total]],Table1367[Total]),"")</f>
        <v/>
      </c>
      <c r="M89" s="105" t="str">
        <f>IF(Table1367[[#This Row],[Name]]&lt;&gt;"",Table1367[[#This Row],[Name]],"")</f>
        <v/>
      </c>
      <c r="N89" s="85">
        <f>SUM(Table1367[[#This Row],[BEE1]:[Column3]])-Table1367[[#This Row],[Discard]]</f>
        <v>0</v>
      </c>
      <c r="O89" s="105">
        <f>RANK(Table1367[[#This Row],[Total2]],Table1367[Total2])</f>
        <v>44</v>
      </c>
      <c r="P89" s="105"/>
    </row>
    <row r="90" spans="1:16">
      <c r="A90" s="85"/>
      <c r="B90" s="86"/>
      <c r="C90" s="86"/>
      <c r="D90" s="86"/>
      <c r="E90" s="86"/>
      <c r="F90" s="86"/>
      <c r="G90" s="86"/>
      <c r="H90" s="86"/>
      <c r="I90" s="86"/>
      <c r="J90" s="103">
        <f>IF(COUNT(Table1367[[#This Row],[BEE1]:[Column4]])&gt;1,MIN(Table1367[[#This Row],[BEE1]:[Column4]]),0)</f>
        <v>0</v>
      </c>
      <c r="K9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0" s="86" t="str">
        <f>IF(Table1367[[#This Row],[Total]]&lt;&gt;"",RANK(Table1367[[#This Row],[Total]],Table1367[Total]),"")</f>
        <v/>
      </c>
      <c r="M90" s="105" t="str">
        <f>IF(Table1367[[#This Row],[Name]]&lt;&gt;"",Table1367[[#This Row],[Name]],"")</f>
        <v/>
      </c>
      <c r="N90" s="85">
        <f>SUM(Table1367[[#This Row],[BEE1]:[Column3]])-Table1367[[#This Row],[Discard]]</f>
        <v>0</v>
      </c>
      <c r="O90" s="105">
        <f>RANK(Table1367[[#This Row],[Total2]],Table1367[Total2])</f>
        <v>44</v>
      </c>
      <c r="P90" s="105"/>
    </row>
    <row r="91" spans="1:16">
      <c r="A91" s="85"/>
      <c r="B91" s="86"/>
      <c r="C91" s="86"/>
      <c r="D91" s="86"/>
      <c r="E91" s="86"/>
      <c r="F91" s="86"/>
      <c r="G91" s="86"/>
      <c r="H91" s="86"/>
      <c r="I91" s="86"/>
      <c r="J91" s="103">
        <f>IF(COUNT(Table1367[[#This Row],[BEE1]:[Column4]])&gt;1,MIN(Table1367[[#This Row],[BEE1]:[Column4]]),0)</f>
        <v>0</v>
      </c>
      <c r="K9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1" s="86" t="str">
        <f>IF(Table1367[[#This Row],[Total]]&lt;&gt;"",RANK(Table1367[[#This Row],[Total]],Table1367[Total]),"")</f>
        <v/>
      </c>
      <c r="M91" s="105" t="str">
        <f>IF(Table1367[[#This Row],[Name]]&lt;&gt;"",Table1367[[#This Row],[Name]],"")</f>
        <v/>
      </c>
      <c r="N91" s="85">
        <f>SUM(Table1367[[#This Row],[BEE1]:[Column3]])-Table1367[[#This Row],[Discard]]</f>
        <v>0</v>
      </c>
      <c r="O91" s="105">
        <f>RANK(Table1367[[#This Row],[Total2]],Table1367[Total2])</f>
        <v>44</v>
      </c>
      <c r="P91" s="105"/>
    </row>
    <row r="92" spans="1:16">
      <c r="A92" s="85"/>
      <c r="B92" s="86"/>
      <c r="C92" s="86"/>
      <c r="D92" s="86"/>
      <c r="E92" s="86"/>
      <c r="F92" s="86"/>
      <c r="G92" s="86"/>
      <c r="H92" s="86"/>
      <c r="I92" s="86"/>
      <c r="J92" s="103">
        <f>IF(COUNT(Table1367[[#This Row],[BEE1]:[Column4]])&gt;1,MIN(Table1367[[#This Row],[BEE1]:[Column4]]),0)</f>
        <v>0</v>
      </c>
      <c r="K9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2" s="86" t="str">
        <f>IF(Table1367[[#This Row],[Total]]&lt;&gt;"",RANK(Table1367[[#This Row],[Total]],Table1367[Total]),"")</f>
        <v/>
      </c>
      <c r="M92" s="105" t="str">
        <f>IF(Table1367[[#This Row],[Name]]&lt;&gt;"",Table1367[[#This Row],[Name]],"")</f>
        <v/>
      </c>
      <c r="N92" s="85">
        <f>SUM(Table1367[[#This Row],[BEE1]:[Column3]])-Table1367[[#This Row],[Discard]]</f>
        <v>0</v>
      </c>
      <c r="O92" s="105">
        <f>RANK(Table1367[[#This Row],[Total2]],Table1367[Total2])</f>
        <v>44</v>
      </c>
      <c r="P92" s="105"/>
    </row>
    <row r="93" spans="1:16">
      <c r="A93" s="85"/>
      <c r="B93" s="86"/>
      <c r="C93" s="86"/>
      <c r="D93" s="86"/>
      <c r="E93" s="86"/>
      <c r="F93" s="86"/>
      <c r="G93" s="86"/>
      <c r="H93" s="86"/>
      <c r="I93" s="86"/>
      <c r="J93" s="103">
        <f>IF(COUNT(Table1367[[#This Row],[BEE1]:[Column4]])&gt;1,MIN(Table1367[[#This Row],[BEE1]:[Column4]]),0)</f>
        <v>0</v>
      </c>
      <c r="K9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3" s="86" t="str">
        <f>IF(Table1367[[#This Row],[Total]]&lt;&gt;"",RANK(Table1367[[#This Row],[Total]],Table1367[Total]),"")</f>
        <v/>
      </c>
      <c r="M93" s="105" t="str">
        <f>IF(Table1367[[#This Row],[Name]]&lt;&gt;"",Table1367[[#This Row],[Name]],"")</f>
        <v/>
      </c>
      <c r="N93" s="85">
        <f>SUM(Table1367[[#This Row],[BEE1]:[Column3]])-Table1367[[#This Row],[Discard]]</f>
        <v>0</v>
      </c>
      <c r="O93" s="105">
        <f>RANK(Table1367[[#This Row],[Total2]],Table1367[Total2])</f>
        <v>44</v>
      </c>
      <c r="P93" s="105"/>
    </row>
    <row r="94" spans="1:16">
      <c r="A94" s="85"/>
      <c r="B94" s="86"/>
      <c r="C94" s="86"/>
      <c r="D94" s="86"/>
      <c r="E94" s="86"/>
      <c r="F94" s="86"/>
      <c r="G94" s="86"/>
      <c r="H94" s="86"/>
      <c r="I94" s="86"/>
      <c r="J94" s="103">
        <f>IF(COUNT(Table1367[[#This Row],[BEE1]:[Column4]])&gt;1,MIN(Table1367[[#This Row],[BEE1]:[Column4]]),0)</f>
        <v>0</v>
      </c>
      <c r="K9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4" s="86" t="str">
        <f>IF(Table1367[[#This Row],[Total]]&lt;&gt;"",RANK(Table1367[[#This Row],[Total]],Table1367[Total]),"")</f>
        <v/>
      </c>
      <c r="M94" s="105" t="str">
        <f>IF(Table1367[[#This Row],[Name]]&lt;&gt;"",Table1367[[#This Row],[Name]],"")</f>
        <v/>
      </c>
      <c r="N94" s="85">
        <f>SUM(Table1367[[#This Row],[BEE1]:[Column3]])-Table1367[[#This Row],[Discard]]</f>
        <v>0</v>
      </c>
      <c r="O94" s="105">
        <f>RANK(Table1367[[#This Row],[Total2]],Table1367[Total2])</f>
        <v>44</v>
      </c>
      <c r="P94" s="105"/>
    </row>
    <row r="95" spans="1:16">
      <c r="A95" s="85"/>
      <c r="B95" s="86"/>
      <c r="C95" s="86"/>
      <c r="D95" s="86"/>
      <c r="E95" s="86"/>
      <c r="F95" s="86"/>
      <c r="G95" s="86"/>
      <c r="H95" s="86"/>
      <c r="I95" s="86"/>
      <c r="J95" s="103">
        <f>IF(COUNT(Table1367[[#This Row],[BEE1]:[Column4]])&gt;1,MIN(Table1367[[#This Row],[BEE1]:[Column4]]),0)</f>
        <v>0</v>
      </c>
      <c r="K9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5" s="86" t="str">
        <f>IF(Table1367[[#This Row],[Total]]&lt;&gt;"",RANK(Table1367[[#This Row],[Total]],Table1367[Total]),"")</f>
        <v/>
      </c>
      <c r="M95" s="105" t="str">
        <f>IF(Table1367[[#This Row],[Name]]&lt;&gt;"",Table1367[[#This Row],[Name]],"")</f>
        <v/>
      </c>
      <c r="N95" s="85">
        <f>SUM(Table1367[[#This Row],[BEE1]:[Column3]])-Table1367[[#This Row],[Discard]]</f>
        <v>0</v>
      </c>
      <c r="O95" s="105">
        <f>RANK(Table1367[[#This Row],[Total2]],Table1367[Total2])</f>
        <v>44</v>
      </c>
      <c r="P95" s="105"/>
    </row>
    <row r="96" spans="1:16">
      <c r="A96" s="85"/>
      <c r="B96" s="86"/>
      <c r="C96" s="86"/>
      <c r="D96" s="86"/>
      <c r="E96" s="86"/>
      <c r="F96" s="86"/>
      <c r="G96" s="86"/>
      <c r="H96" s="86"/>
      <c r="I96" s="86"/>
      <c r="J96" s="103">
        <f>IF(COUNT(Table1367[[#This Row],[BEE1]:[Column4]])&gt;1,MIN(Table1367[[#This Row],[BEE1]:[Column4]]),0)</f>
        <v>0</v>
      </c>
      <c r="K9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6" s="86" t="str">
        <f>IF(Table1367[[#This Row],[Total]]&lt;&gt;"",RANK(Table1367[[#This Row],[Total]],Table1367[Total]),"")</f>
        <v/>
      </c>
      <c r="M96" s="105" t="str">
        <f>IF(Table1367[[#This Row],[Name]]&lt;&gt;"",Table1367[[#This Row],[Name]],"")</f>
        <v/>
      </c>
      <c r="N96" s="85">
        <f>SUM(Table1367[[#This Row],[BEE1]:[Column3]])-Table1367[[#This Row],[Discard]]</f>
        <v>0</v>
      </c>
      <c r="O96" s="105">
        <f>RANK(Table1367[[#This Row],[Total2]],Table1367[Total2])</f>
        <v>44</v>
      </c>
      <c r="P96" s="105"/>
    </row>
    <row r="97" spans="1:16">
      <c r="A97" s="85"/>
      <c r="B97" s="86"/>
      <c r="C97" s="86"/>
      <c r="D97" s="86"/>
      <c r="E97" s="86"/>
      <c r="F97" s="86"/>
      <c r="G97" s="86"/>
      <c r="H97" s="86"/>
      <c r="I97" s="86"/>
      <c r="J97" s="103">
        <f>IF(COUNT(Table1367[[#This Row],[BEE1]:[Column4]])&gt;1,MIN(Table1367[[#This Row],[BEE1]:[Column4]]),0)</f>
        <v>0</v>
      </c>
      <c r="K9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7" s="86" t="str">
        <f>IF(Table1367[[#This Row],[Total]]&lt;&gt;"",RANK(Table1367[[#This Row],[Total]],Table1367[Total]),"")</f>
        <v/>
      </c>
      <c r="M97" s="105" t="str">
        <f>IF(Table1367[[#This Row],[Name]]&lt;&gt;"",Table1367[[#This Row],[Name]],"")</f>
        <v/>
      </c>
      <c r="N97" s="85">
        <f>SUM(Table1367[[#This Row],[BEE1]:[Column3]])-Table1367[[#This Row],[Discard]]</f>
        <v>0</v>
      </c>
      <c r="O97" s="105">
        <f>RANK(Table1367[[#This Row],[Total2]],Table1367[Total2])</f>
        <v>44</v>
      </c>
      <c r="P97" s="105"/>
    </row>
    <row r="98" spans="1:16">
      <c r="A98" s="85"/>
      <c r="B98" s="86"/>
      <c r="C98" s="86"/>
      <c r="D98" s="86"/>
      <c r="E98" s="86"/>
      <c r="F98" s="86"/>
      <c r="G98" s="86"/>
      <c r="H98" s="86"/>
      <c r="I98" s="86"/>
      <c r="J98" s="103">
        <f>IF(COUNT(Table1367[[#This Row],[BEE1]:[Column4]])&gt;1,MIN(Table1367[[#This Row],[BEE1]:[Column4]]),0)</f>
        <v>0</v>
      </c>
      <c r="K9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8" s="86" t="str">
        <f>IF(Table1367[[#This Row],[Total]]&lt;&gt;"",RANK(Table1367[[#This Row],[Total]],Table1367[Total]),"")</f>
        <v/>
      </c>
      <c r="M98" s="105" t="str">
        <f>IF(Table1367[[#This Row],[Name]]&lt;&gt;"",Table1367[[#This Row],[Name]],"")</f>
        <v/>
      </c>
      <c r="N98" s="85">
        <f>SUM(Table1367[[#This Row],[BEE1]:[Column3]])-Table1367[[#This Row],[Discard]]</f>
        <v>0</v>
      </c>
      <c r="O98" s="105">
        <f>RANK(Table1367[[#This Row],[Total2]],Table1367[Total2])</f>
        <v>44</v>
      </c>
      <c r="P98" s="105"/>
    </row>
    <row r="99" spans="1:16">
      <c r="A99" s="85"/>
      <c r="B99" s="86"/>
      <c r="C99" s="86"/>
      <c r="D99" s="86"/>
      <c r="E99" s="86"/>
      <c r="F99" s="86"/>
      <c r="G99" s="86"/>
      <c r="H99" s="86"/>
      <c r="I99" s="86"/>
      <c r="J99" s="103">
        <f>IF(COUNT(Table1367[[#This Row],[BEE1]:[Column4]])&gt;1,MIN(Table1367[[#This Row],[BEE1]:[Column4]]),0)</f>
        <v>0</v>
      </c>
      <c r="K9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99" s="86" t="str">
        <f>IF(Table1367[[#This Row],[Total]]&lt;&gt;"",RANK(Table1367[[#This Row],[Total]],Table1367[Total]),"")</f>
        <v/>
      </c>
      <c r="M99" s="105" t="str">
        <f>IF(Table1367[[#This Row],[Name]]&lt;&gt;"",Table1367[[#This Row],[Name]],"")</f>
        <v/>
      </c>
      <c r="N99" s="85">
        <f>SUM(Table1367[[#This Row],[BEE1]:[Column3]])-Table1367[[#This Row],[Discard]]</f>
        <v>0</v>
      </c>
      <c r="O99" s="105">
        <f>RANK(Table1367[[#This Row],[Total2]],Table1367[Total2])</f>
        <v>44</v>
      </c>
      <c r="P99" s="105"/>
    </row>
    <row r="100" spans="1:16">
      <c r="A100" s="85"/>
      <c r="B100" s="86"/>
      <c r="C100" s="86"/>
      <c r="D100" s="86"/>
      <c r="E100" s="86"/>
      <c r="F100" s="86"/>
      <c r="G100" s="86"/>
      <c r="H100" s="86"/>
      <c r="I100" s="86"/>
      <c r="J100" s="103">
        <f>IF(COUNT(Table1367[[#This Row],[BEE1]:[Column4]])&gt;1,MIN(Table1367[[#This Row],[BEE1]:[Column4]]),0)</f>
        <v>0</v>
      </c>
      <c r="K10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0" s="86" t="str">
        <f>IF(Table1367[[#This Row],[Total]]&lt;&gt;"",RANK(Table1367[[#This Row],[Total]],Table1367[Total]),"")</f>
        <v/>
      </c>
      <c r="M100" s="105" t="str">
        <f>IF(Table1367[[#This Row],[Name]]&lt;&gt;"",Table1367[[#This Row],[Name]],"")</f>
        <v/>
      </c>
      <c r="N100" s="85">
        <f>SUM(Table1367[[#This Row],[BEE1]:[Column3]])-Table1367[[#This Row],[Discard]]</f>
        <v>0</v>
      </c>
      <c r="O100" s="105">
        <f>RANK(Table1367[[#This Row],[Total2]],Table1367[Total2])</f>
        <v>44</v>
      </c>
      <c r="P100" s="105"/>
    </row>
    <row r="101" spans="1:16">
      <c r="A101" s="85"/>
      <c r="B101" s="86"/>
      <c r="C101" s="86"/>
      <c r="D101" s="86"/>
      <c r="E101" s="86"/>
      <c r="F101" s="86"/>
      <c r="G101" s="86"/>
      <c r="H101" s="86"/>
      <c r="I101" s="86"/>
      <c r="J101" s="103">
        <f>IF(COUNT(Table1367[[#This Row],[BEE1]:[Column4]])&gt;1,MIN(Table1367[[#This Row],[BEE1]:[Column4]]),0)</f>
        <v>0</v>
      </c>
      <c r="K10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1" s="86" t="str">
        <f>IF(Table1367[[#This Row],[Total]]&lt;&gt;"",RANK(Table1367[[#This Row],[Total]],Table1367[Total]),"")</f>
        <v/>
      </c>
      <c r="M101" s="105" t="str">
        <f>IF(Table1367[[#This Row],[Name]]&lt;&gt;"",Table1367[[#This Row],[Name]],"")</f>
        <v/>
      </c>
      <c r="N101" s="85">
        <f>SUM(Table1367[[#This Row],[BEE1]:[Column3]])-Table1367[[#This Row],[Discard]]</f>
        <v>0</v>
      </c>
      <c r="O101" s="105">
        <f>RANK(Table1367[[#This Row],[Total2]],Table1367[Total2])</f>
        <v>44</v>
      </c>
      <c r="P101" s="105"/>
    </row>
    <row r="102" spans="1:16">
      <c r="A102" s="85"/>
      <c r="B102" s="86"/>
      <c r="C102" s="86"/>
      <c r="D102" s="86"/>
      <c r="E102" s="86"/>
      <c r="F102" s="86"/>
      <c r="G102" s="86"/>
      <c r="H102" s="86"/>
      <c r="I102" s="86"/>
      <c r="J102" s="103">
        <f>IF(COUNT(Table1367[[#This Row],[BEE1]:[Column4]])&gt;1,MIN(Table1367[[#This Row],[BEE1]:[Column4]]),0)</f>
        <v>0</v>
      </c>
      <c r="K10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2" s="86" t="str">
        <f>IF(Table1367[[#This Row],[Total]]&lt;&gt;"",RANK(Table1367[[#This Row],[Total]],Table1367[Total]),"")</f>
        <v/>
      </c>
      <c r="M102" s="105" t="str">
        <f>IF(Table1367[[#This Row],[Name]]&lt;&gt;"",Table1367[[#This Row],[Name]],"")</f>
        <v/>
      </c>
      <c r="N102" s="85">
        <f>SUM(Table1367[[#This Row],[BEE1]:[Column3]])-Table1367[[#This Row],[Discard]]</f>
        <v>0</v>
      </c>
      <c r="O102" s="105">
        <f>RANK(Table1367[[#This Row],[Total2]],Table1367[Total2])</f>
        <v>44</v>
      </c>
      <c r="P102" s="105"/>
    </row>
    <row r="103" spans="1:16">
      <c r="A103" s="85"/>
      <c r="B103" s="86"/>
      <c r="C103" s="86"/>
      <c r="D103" s="86"/>
      <c r="E103" s="86"/>
      <c r="F103" s="86"/>
      <c r="G103" s="86"/>
      <c r="H103" s="86"/>
      <c r="I103" s="86"/>
      <c r="J103" s="103">
        <f>IF(COUNT(Table1367[[#This Row],[BEE1]:[Column4]])&gt;1,MIN(Table1367[[#This Row],[BEE1]:[Column4]]),0)</f>
        <v>0</v>
      </c>
      <c r="K10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3" s="86" t="str">
        <f>IF(Table1367[[#This Row],[Total]]&lt;&gt;"",RANK(Table1367[[#This Row],[Total]],Table1367[Total]),"")</f>
        <v/>
      </c>
      <c r="M103" s="105" t="str">
        <f>IF(Table1367[[#This Row],[Name]]&lt;&gt;"",Table1367[[#This Row],[Name]],"")</f>
        <v/>
      </c>
      <c r="N103" s="85">
        <f>SUM(Table1367[[#This Row],[BEE1]:[Column3]])-Table1367[[#This Row],[Discard]]</f>
        <v>0</v>
      </c>
      <c r="O103" s="105">
        <f>RANK(Table1367[[#This Row],[Total2]],Table1367[Total2])</f>
        <v>44</v>
      </c>
      <c r="P103" s="105"/>
    </row>
    <row r="104" spans="1:16">
      <c r="A104" s="85"/>
      <c r="B104" s="86"/>
      <c r="C104" s="86"/>
      <c r="D104" s="86"/>
      <c r="E104" s="86"/>
      <c r="F104" s="86"/>
      <c r="G104" s="86"/>
      <c r="H104" s="86"/>
      <c r="I104" s="86"/>
      <c r="J104" s="103">
        <f>IF(COUNT(Table1367[[#This Row],[BEE1]:[Column4]])&gt;1,MIN(Table1367[[#This Row],[BEE1]:[Column4]]),0)</f>
        <v>0</v>
      </c>
      <c r="K10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4" s="86" t="str">
        <f>IF(Table1367[[#This Row],[Total]]&lt;&gt;"",RANK(Table1367[[#This Row],[Total]],Table1367[Total]),"")</f>
        <v/>
      </c>
      <c r="M104" s="105" t="str">
        <f>IF(Table1367[[#This Row],[Name]]&lt;&gt;"",Table1367[[#This Row],[Name]],"")</f>
        <v/>
      </c>
      <c r="N104" s="85">
        <f>SUM(Table1367[[#This Row],[BEE1]:[Column3]])-Table1367[[#This Row],[Discard]]</f>
        <v>0</v>
      </c>
      <c r="O104" s="105">
        <f>RANK(Table1367[[#This Row],[Total2]],Table1367[Total2])</f>
        <v>44</v>
      </c>
      <c r="P104" s="105"/>
    </row>
    <row r="105" spans="1:16">
      <c r="A105" s="85"/>
      <c r="B105" s="86"/>
      <c r="C105" s="86"/>
      <c r="D105" s="86"/>
      <c r="E105" s="86"/>
      <c r="F105" s="86"/>
      <c r="G105" s="86"/>
      <c r="H105" s="86"/>
      <c r="I105" s="86"/>
      <c r="J105" s="103">
        <f>IF(COUNT(Table1367[[#This Row],[BEE1]:[Column4]])&gt;1,MIN(Table1367[[#This Row],[BEE1]:[Column4]]),0)</f>
        <v>0</v>
      </c>
      <c r="K10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5" s="86" t="str">
        <f>IF(Table1367[[#This Row],[Total]]&lt;&gt;"",RANK(Table1367[[#This Row],[Total]],Table1367[Total]),"")</f>
        <v/>
      </c>
      <c r="M105" s="105" t="str">
        <f>IF(Table1367[[#This Row],[Name]]&lt;&gt;"",Table1367[[#This Row],[Name]],"")</f>
        <v/>
      </c>
      <c r="N105" s="85">
        <f>SUM(Table1367[[#This Row],[BEE1]:[Column3]])-Table1367[[#This Row],[Discard]]</f>
        <v>0</v>
      </c>
      <c r="O105" s="105">
        <f>RANK(Table1367[[#This Row],[Total2]],Table1367[Total2])</f>
        <v>44</v>
      </c>
      <c r="P105" s="105"/>
    </row>
    <row r="106" spans="1:16">
      <c r="A106" s="85"/>
      <c r="B106" s="86"/>
      <c r="C106" s="86"/>
      <c r="D106" s="86"/>
      <c r="E106" s="86"/>
      <c r="F106" s="86"/>
      <c r="G106" s="86"/>
      <c r="H106" s="86"/>
      <c r="I106" s="86"/>
      <c r="J106" s="103">
        <f>IF(COUNT(Table1367[[#This Row],[BEE1]:[Column4]])&gt;1,MIN(Table1367[[#This Row],[BEE1]:[Column4]]),0)</f>
        <v>0</v>
      </c>
      <c r="K10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6" s="86" t="str">
        <f>IF(Table1367[[#This Row],[Total]]&lt;&gt;"",RANK(Table1367[[#This Row],[Total]],Table1367[Total]),"")</f>
        <v/>
      </c>
      <c r="M106" s="105" t="str">
        <f>IF(Table1367[[#This Row],[Name]]&lt;&gt;"",Table1367[[#This Row],[Name]],"")</f>
        <v/>
      </c>
      <c r="N106" s="85">
        <f>SUM(Table1367[[#This Row],[BEE1]:[Column3]])-Table1367[[#This Row],[Discard]]</f>
        <v>0</v>
      </c>
      <c r="O106" s="105">
        <f>RANK(Table1367[[#This Row],[Total2]],Table1367[Total2])</f>
        <v>44</v>
      </c>
      <c r="P106" s="105"/>
    </row>
    <row r="107" spans="1:16">
      <c r="A107" s="85"/>
      <c r="B107" s="86"/>
      <c r="C107" s="86"/>
      <c r="D107" s="86"/>
      <c r="E107" s="86"/>
      <c r="F107" s="86"/>
      <c r="G107" s="86"/>
      <c r="H107" s="86"/>
      <c r="I107" s="86"/>
      <c r="J107" s="103">
        <f>IF(COUNT(Table1367[[#This Row],[BEE1]:[Column4]])&gt;1,MIN(Table1367[[#This Row],[BEE1]:[Column4]]),0)</f>
        <v>0</v>
      </c>
      <c r="K10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7" s="86" t="str">
        <f>IF(Table1367[[#This Row],[Total]]&lt;&gt;"",RANK(Table1367[[#This Row],[Total]],Table1367[Total]),"")</f>
        <v/>
      </c>
      <c r="M107" s="105" t="str">
        <f>IF(Table1367[[#This Row],[Name]]&lt;&gt;"",Table1367[[#This Row],[Name]],"")</f>
        <v/>
      </c>
      <c r="N107" s="85">
        <f>SUM(Table1367[[#This Row],[BEE1]:[Column3]])-Table1367[[#This Row],[Discard]]</f>
        <v>0</v>
      </c>
      <c r="O107" s="105">
        <f>RANK(Table1367[[#This Row],[Total2]],Table1367[Total2])</f>
        <v>44</v>
      </c>
      <c r="P107" s="105"/>
    </row>
    <row r="108" spans="1:16">
      <c r="A108" s="85"/>
      <c r="B108" s="86"/>
      <c r="C108" s="86"/>
      <c r="D108" s="86"/>
      <c r="E108" s="86"/>
      <c r="F108" s="86"/>
      <c r="G108" s="86"/>
      <c r="H108" s="86"/>
      <c r="I108" s="86"/>
      <c r="J108" s="103">
        <f>IF(COUNT(Table1367[[#This Row],[BEE1]:[Column4]])&gt;1,MIN(Table1367[[#This Row],[BEE1]:[Column4]]),0)</f>
        <v>0</v>
      </c>
      <c r="K10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8" s="86" t="str">
        <f>IF(Table1367[[#This Row],[Total]]&lt;&gt;"",RANK(Table1367[[#This Row],[Total]],Table1367[Total]),"")</f>
        <v/>
      </c>
      <c r="M108" s="105" t="str">
        <f>IF(Table1367[[#This Row],[Name]]&lt;&gt;"",Table1367[[#This Row],[Name]],"")</f>
        <v/>
      </c>
      <c r="N108" s="85">
        <f>SUM(Table1367[[#This Row],[BEE1]:[Column3]])-Table1367[[#This Row],[Discard]]</f>
        <v>0</v>
      </c>
      <c r="O108" s="105">
        <f>RANK(Table1367[[#This Row],[Total2]],Table1367[Total2])</f>
        <v>44</v>
      </c>
      <c r="P108" s="105"/>
    </row>
    <row r="109" spans="1:16">
      <c r="A109" s="85"/>
      <c r="B109" s="86"/>
      <c r="C109" s="86"/>
      <c r="D109" s="86"/>
      <c r="E109" s="86"/>
      <c r="F109" s="86"/>
      <c r="G109" s="86"/>
      <c r="H109" s="86"/>
      <c r="I109" s="86"/>
      <c r="J109" s="103">
        <f>IF(COUNT(Table1367[[#This Row],[BEE1]:[Column4]])&gt;1,MIN(Table1367[[#This Row],[BEE1]:[Column4]]),0)</f>
        <v>0</v>
      </c>
      <c r="K10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09" s="86" t="str">
        <f>IF(Table1367[[#This Row],[Total]]&lt;&gt;"",RANK(Table1367[[#This Row],[Total]],Table1367[Total]),"")</f>
        <v/>
      </c>
      <c r="M109" s="105" t="str">
        <f>IF(Table1367[[#This Row],[Name]]&lt;&gt;"",Table1367[[#This Row],[Name]],"")</f>
        <v/>
      </c>
      <c r="N109" s="85">
        <f>SUM(Table1367[[#This Row],[BEE1]:[Column3]])-Table1367[[#This Row],[Discard]]</f>
        <v>0</v>
      </c>
      <c r="O109" s="105">
        <f>RANK(Table1367[[#This Row],[Total2]],Table1367[Total2])</f>
        <v>44</v>
      </c>
      <c r="P109" s="105"/>
    </row>
    <row r="110" spans="1:16">
      <c r="A110" s="85"/>
      <c r="B110" s="86"/>
      <c r="C110" s="86"/>
      <c r="D110" s="86"/>
      <c r="E110" s="86"/>
      <c r="F110" s="86"/>
      <c r="G110" s="86"/>
      <c r="H110" s="86"/>
      <c r="I110" s="86"/>
      <c r="J110" s="103">
        <f>IF(COUNT(Table1367[[#This Row],[BEE1]:[Column4]])&gt;1,MIN(Table1367[[#This Row],[BEE1]:[Column4]]),0)</f>
        <v>0</v>
      </c>
      <c r="K11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0" s="86" t="str">
        <f>IF(Table1367[[#This Row],[Total]]&lt;&gt;"",RANK(Table1367[[#This Row],[Total]],Table1367[Total]),"")</f>
        <v/>
      </c>
      <c r="M110" s="105" t="str">
        <f>IF(Table1367[[#This Row],[Name]]&lt;&gt;"",Table1367[[#This Row],[Name]],"")</f>
        <v/>
      </c>
      <c r="N110" s="85">
        <f>SUM(Table1367[[#This Row],[BEE1]:[Column3]])-Table1367[[#This Row],[Discard]]</f>
        <v>0</v>
      </c>
      <c r="O110" s="105">
        <f>RANK(Table1367[[#This Row],[Total2]],Table1367[Total2])</f>
        <v>44</v>
      </c>
      <c r="P110" s="105"/>
    </row>
    <row r="111" spans="1:16">
      <c r="A111" s="85"/>
      <c r="B111" s="86"/>
      <c r="C111" s="86"/>
      <c r="D111" s="86"/>
      <c r="E111" s="86"/>
      <c r="F111" s="86"/>
      <c r="G111" s="86"/>
      <c r="H111" s="86"/>
      <c r="I111" s="86"/>
      <c r="J111" s="103">
        <f>IF(COUNT(Table1367[[#This Row],[BEE1]:[Column4]])&gt;1,MIN(Table1367[[#This Row],[BEE1]:[Column4]]),0)</f>
        <v>0</v>
      </c>
      <c r="K11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1" s="86" t="str">
        <f>IF(Table1367[[#This Row],[Total]]&lt;&gt;"",RANK(Table1367[[#This Row],[Total]],Table1367[Total]),"")</f>
        <v/>
      </c>
      <c r="M111" s="105" t="str">
        <f>IF(Table1367[[#This Row],[Name]]&lt;&gt;"",Table1367[[#This Row],[Name]],"")</f>
        <v/>
      </c>
      <c r="N111" s="85">
        <f>SUM(Table1367[[#This Row],[BEE1]:[Column3]])-Table1367[[#This Row],[Discard]]</f>
        <v>0</v>
      </c>
      <c r="O111" s="105">
        <f>RANK(Table1367[[#This Row],[Total2]],Table1367[Total2])</f>
        <v>44</v>
      </c>
      <c r="P111" s="105"/>
    </row>
    <row r="112" spans="1:16">
      <c r="A112" s="85"/>
      <c r="B112" s="86"/>
      <c r="C112" s="86"/>
      <c r="D112" s="86"/>
      <c r="E112" s="86"/>
      <c r="F112" s="86"/>
      <c r="G112" s="86"/>
      <c r="H112" s="86"/>
      <c r="I112" s="86"/>
      <c r="J112" s="103">
        <f>IF(COUNT(Table1367[[#This Row],[BEE1]:[Column4]])&gt;1,MIN(Table1367[[#This Row],[BEE1]:[Column4]]),0)</f>
        <v>0</v>
      </c>
      <c r="K11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2" s="86" t="str">
        <f>IF(Table1367[[#This Row],[Total]]&lt;&gt;"",RANK(Table1367[[#This Row],[Total]],Table1367[Total]),"")</f>
        <v/>
      </c>
      <c r="M112" s="105" t="str">
        <f>IF(Table1367[[#This Row],[Name]]&lt;&gt;"",Table1367[[#This Row],[Name]],"")</f>
        <v/>
      </c>
      <c r="N112" s="85">
        <f>SUM(Table1367[[#This Row],[BEE1]:[Column3]])-Table1367[[#This Row],[Discard]]</f>
        <v>0</v>
      </c>
      <c r="O112" s="105">
        <f>RANK(Table1367[[#This Row],[Total2]],Table1367[Total2])</f>
        <v>44</v>
      </c>
      <c r="P112" s="105"/>
    </row>
    <row r="113" spans="1:16">
      <c r="A113" s="85"/>
      <c r="B113" s="86"/>
      <c r="C113" s="86"/>
      <c r="D113" s="86"/>
      <c r="E113" s="86"/>
      <c r="F113" s="86"/>
      <c r="G113" s="86"/>
      <c r="H113" s="86"/>
      <c r="I113" s="86"/>
      <c r="J113" s="103">
        <f>IF(COUNT(Table1367[[#This Row],[BEE1]:[Column4]])&gt;1,MIN(Table1367[[#This Row],[BEE1]:[Column4]]),0)</f>
        <v>0</v>
      </c>
      <c r="K11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3" s="86" t="str">
        <f>IF(Table1367[[#This Row],[Total]]&lt;&gt;"",RANK(Table1367[[#This Row],[Total]],Table1367[Total]),"")</f>
        <v/>
      </c>
      <c r="M113" s="105" t="str">
        <f>IF(Table1367[[#This Row],[Name]]&lt;&gt;"",Table1367[[#This Row],[Name]],"")</f>
        <v/>
      </c>
      <c r="N113" s="85">
        <f>SUM(Table1367[[#This Row],[BEE1]:[Column3]])-Table1367[[#This Row],[Discard]]</f>
        <v>0</v>
      </c>
      <c r="O113" s="105">
        <f>RANK(Table1367[[#This Row],[Total2]],Table1367[Total2])</f>
        <v>44</v>
      </c>
      <c r="P113" s="105"/>
    </row>
    <row r="114" spans="1:16">
      <c r="A114" s="85"/>
      <c r="B114" s="86"/>
      <c r="C114" s="86"/>
      <c r="D114" s="86"/>
      <c r="E114" s="86"/>
      <c r="F114" s="86"/>
      <c r="G114" s="86"/>
      <c r="H114" s="86"/>
      <c r="I114" s="86"/>
      <c r="J114" s="103">
        <f>IF(COUNT(Table1367[[#This Row],[BEE1]:[Column4]])&gt;1,MIN(Table1367[[#This Row],[BEE1]:[Column4]]),0)</f>
        <v>0</v>
      </c>
      <c r="K11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4" s="86" t="str">
        <f>IF(Table1367[[#This Row],[Total]]&lt;&gt;"",RANK(Table1367[[#This Row],[Total]],Table1367[Total]),"")</f>
        <v/>
      </c>
      <c r="M114" s="105" t="str">
        <f>IF(Table1367[[#This Row],[Name]]&lt;&gt;"",Table1367[[#This Row],[Name]],"")</f>
        <v/>
      </c>
      <c r="N114" s="85">
        <f>SUM(Table1367[[#This Row],[BEE1]:[Column3]])-Table1367[[#This Row],[Discard]]</f>
        <v>0</v>
      </c>
      <c r="O114" s="105">
        <f>RANK(Table1367[[#This Row],[Total2]],Table1367[Total2])</f>
        <v>44</v>
      </c>
      <c r="P114" s="105"/>
    </row>
    <row r="115" spans="1:16">
      <c r="A115" s="85"/>
      <c r="B115" s="86"/>
      <c r="C115" s="86"/>
      <c r="D115" s="86"/>
      <c r="E115" s="86"/>
      <c r="F115" s="86"/>
      <c r="G115" s="86"/>
      <c r="H115" s="86"/>
      <c r="I115" s="86"/>
      <c r="J115" s="103">
        <f>IF(COUNT(Table1367[[#This Row],[BEE1]:[Column4]])&gt;1,MIN(Table1367[[#This Row],[BEE1]:[Column4]]),0)</f>
        <v>0</v>
      </c>
      <c r="K11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5" s="86" t="str">
        <f>IF(Table1367[[#This Row],[Total]]&lt;&gt;"",RANK(Table1367[[#This Row],[Total]],Table1367[Total]),"")</f>
        <v/>
      </c>
      <c r="M115" s="105" t="str">
        <f>IF(Table1367[[#This Row],[Name]]&lt;&gt;"",Table1367[[#This Row],[Name]],"")</f>
        <v/>
      </c>
      <c r="N115" s="85">
        <f>SUM(Table1367[[#This Row],[BEE1]:[Column3]])-Table1367[[#This Row],[Discard]]</f>
        <v>0</v>
      </c>
      <c r="O115" s="105">
        <f>RANK(Table1367[[#This Row],[Total2]],Table1367[Total2])</f>
        <v>44</v>
      </c>
      <c r="P115" s="105"/>
    </row>
    <row r="116" spans="1:16">
      <c r="A116" s="85"/>
      <c r="B116" s="86"/>
      <c r="C116" s="86"/>
      <c r="D116" s="86"/>
      <c r="E116" s="86"/>
      <c r="F116" s="86"/>
      <c r="G116" s="86"/>
      <c r="H116" s="86"/>
      <c r="I116" s="86"/>
      <c r="J116" s="103">
        <f>IF(COUNT(Table1367[[#This Row],[BEE1]:[Column4]])&gt;1,MIN(Table1367[[#This Row],[BEE1]:[Column4]]),0)</f>
        <v>0</v>
      </c>
      <c r="K11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6" s="86" t="str">
        <f>IF(Table1367[[#This Row],[Total]]&lt;&gt;"",RANK(Table1367[[#This Row],[Total]],Table1367[Total]),"")</f>
        <v/>
      </c>
      <c r="M116" s="105" t="str">
        <f>IF(Table1367[[#This Row],[Name]]&lt;&gt;"",Table1367[[#This Row],[Name]],"")</f>
        <v/>
      </c>
      <c r="N116" s="85">
        <f>SUM(Table1367[[#This Row],[BEE1]:[Column3]])-Table1367[[#This Row],[Discard]]</f>
        <v>0</v>
      </c>
      <c r="O116" s="105">
        <f>RANK(Table1367[[#This Row],[Total2]],Table1367[Total2])</f>
        <v>44</v>
      </c>
      <c r="P116" s="105"/>
    </row>
    <row r="117" spans="1:16">
      <c r="A117" s="85"/>
      <c r="B117" s="86"/>
      <c r="C117" s="86"/>
      <c r="D117" s="86"/>
      <c r="E117" s="86"/>
      <c r="F117" s="86"/>
      <c r="G117" s="86"/>
      <c r="H117" s="86"/>
      <c r="I117" s="86"/>
      <c r="J117" s="103">
        <f>IF(COUNT(Table1367[[#This Row],[BEE1]:[Column4]])&gt;1,MIN(Table1367[[#This Row],[BEE1]:[Column4]]),0)</f>
        <v>0</v>
      </c>
      <c r="K11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7" s="86" t="str">
        <f>IF(Table1367[[#This Row],[Total]]&lt;&gt;"",RANK(Table1367[[#This Row],[Total]],Table1367[Total]),"")</f>
        <v/>
      </c>
      <c r="M117" s="105" t="str">
        <f>IF(Table1367[[#This Row],[Name]]&lt;&gt;"",Table1367[[#This Row],[Name]],"")</f>
        <v/>
      </c>
      <c r="N117" s="85">
        <f>SUM(Table1367[[#This Row],[BEE1]:[Column3]])-Table1367[[#This Row],[Discard]]</f>
        <v>0</v>
      </c>
      <c r="O117" s="105">
        <f>RANK(Table1367[[#This Row],[Total2]],Table1367[Total2])</f>
        <v>44</v>
      </c>
      <c r="P117" s="105"/>
    </row>
    <row r="118" spans="1:16">
      <c r="A118" s="85"/>
      <c r="B118" s="86"/>
      <c r="C118" s="86"/>
      <c r="D118" s="86"/>
      <c r="E118" s="86"/>
      <c r="F118" s="86"/>
      <c r="G118" s="86"/>
      <c r="H118" s="86"/>
      <c r="I118" s="86"/>
      <c r="J118" s="103">
        <f>IF(COUNT(Table1367[[#This Row],[BEE1]:[Column4]])&gt;1,MIN(Table1367[[#This Row],[BEE1]:[Column4]]),0)</f>
        <v>0</v>
      </c>
      <c r="K11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8" s="86" t="str">
        <f>IF(Table1367[[#This Row],[Total]]&lt;&gt;"",RANK(Table1367[[#This Row],[Total]],Table1367[Total]),"")</f>
        <v/>
      </c>
      <c r="M118" s="105" t="str">
        <f>IF(Table1367[[#This Row],[Name]]&lt;&gt;"",Table1367[[#This Row],[Name]],"")</f>
        <v/>
      </c>
      <c r="N118" s="85">
        <f>SUM(Table1367[[#This Row],[BEE1]:[Column3]])-Table1367[[#This Row],[Discard]]</f>
        <v>0</v>
      </c>
      <c r="O118" s="105">
        <f>RANK(Table1367[[#This Row],[Total2]],Table1367[Total2])</f>
        <v>44</v>
      </c>
      <c r="P118" s="105"/>
    </row>
    <row r="119" spans="1:16">
      <c r="A119" s="85"/>
      <c r="B119" s="86"/>
      <c r="C119" s="86"/>
      <c r="D119" s="86"/>
      <c r="E119" s="86"/>
      <c r="F119" s="86"/>
      <c r="G119" s="86"/>
      <c r="H119" s="86"/>
      <c r="I119" s="86"/>
      <c r="J119" s="103">
        <f>IF(COUNT(Table1367[[#This Row],[BEE1]:[Column4]])&gt;1,MIN(Table1367[[#This Row],[BEE1]:[Column4]]),0)</f>
        <v>0</v>
      </c>
      <c r="K11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19" s="86" t="str">
        <f>IF(Table1367[[#This Row],[Total]]&lt;&gt;"",RANK(Table1367[[#This Row],[Total]],Table1367[Total]),"")</f>
        <v/>
      </c>
      <c r="M119" s="105" t="str">
        <f>IF(Table1367[[#This Row],[Name]]&lt;&gt;"",Table1367[[#This Row],[Name]],"")</f>
        <v/>
      </c>
      <c r="N119" s="85">
        <f>SUM(Table1367[[#This Row],[BEE1]:[Column3]])-Table1367[[#This Row],[Discard]]</f>
        <v>0</v>
      </c>
      <c r="O119" s="105">
        <f>RANK(Table1367[[#This Row],[Total2]],Table1367[Total2])</f>
        <v>44</v>
      </c>
      <c r="P119" s="105"/>
    </row>
    <row r="120" spans="1:16">
      <c r="A120" s="85"/>
      <c r="B120" s="86"/>
      <c r="C120" s="86"/>
      <c r="D120" s="86"/>
      <c r="E120" s="86"/>
      <c r="F120" s="86"/>
      <c r="G120" s="86"/>
      <c r="H120" s="86"/>
      <c r="I120" s="86"/>
      <c r="J120" s="103">
        <f>IF(COUNT(Table1367[[#This Row],[BEE1]:[Column4]])&gt;1,MIN(Table1367[[#This Row],[BEE1]:[Column4]]),0)</f>
        <v>0</v>
      </c>
      <c r="K12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0" s="86" t="str">
        <f>IF(Table1367[[#This Row],[Total]]&lt;&gt;"",RANK(Table1367[[#This Row],[Total]],Table1367[Total]),"")</f>
        <v/>
      </c>
      <c r="M120" s="105" t="str">
        <f>IF(Table1367[[#This Row],[Name]]&lt;&gt;"",Table1367[[#This Row],[Name]],"")</f>
        <v/>
      </c>
      <c r="N120" s="85">
        <f>SUM(Table1367[[#This Row],[BEE1]:[Column3]])-Table1367[[#This Row],[Discard]]</f>
        <v>0</v>
      </c>
      <c r="O120" s="105">
        <f>RANK(Table1367[[#This Row],[Total2]],Table1367[Total2])</f>
        <v>44</v>
      </c>
      <c r="P120" s="105"/>
    </row>
    <row r="121" spans="1:16">
      <c r="A121" s="85"/>
      <c r="B121" s="86"/>
      <c r="C121" s="86"/>
      <c r="D121" s="86"/>
      <c r="E121" s="86"/>
      <c r="F121" s="86"/>
      <c r="G121" s="86"/>
      <c r="H121" s="86"/>
      <c r="I121" s="86"/>
      <c r="J121" s="103">
        <f>IF(COUNT(Table1367[[#This Row],[BEE1]:[Column4]])&gt;1,MIN(Table1367[[#This Row],[BEE1]:[Column4]]),0)</f>
        <v>0</v>
      </c>
      <c r="K12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1" s="86" t="str">
        <f>IF(Table1367[[#This Row],[Total]]&lt;&gt;"",RANK(Table1367[[#This Row],[Total]],Table1367[Total]),"")</f>
        <v/>
      </c>
      <c r="M121" s="105" t="str">
        <f>IF(Table1367[[#This Row],[Name]]&lt;&gt;"",Table1367[[#This Row],[Name]],"")</f>
        <v/>
      </c>
      <c r="N121" s="85">
        <f>SUM(Table1367[[#This Row],[BEE1]:[Column3]])-Table1367[[#This Row],[Discard]]</f>
        <v>0</v>
      </c>
      <c r="O121" s="105">
        <f>RANK(Table1367[[#This Row],[Total2]],Table1367[Total2])</f>
        <v>44</v>
      </c>
      <c r="P121" s="105"/>
    </row>
    <row r="122" spans="1:16">
      <c r="A122" s="85"/>
      <c r="B122" s="86"/>
      <c r="C122" s="86"/>
      <c r="D122" s="86"/>
      <c r="E122" s="86"/>
      <c r="F122" s="86"/>
      <c r="G122" s="86"/>
      <c r="H122" s="86"/>
      <c r="I122" s="86"/>
      <c r="J122" s="103">
        <f>IF(COUNT(Table1367[[#This Row],[BEE1]:[Column4]])&gt;1,MIN(Table1367[[#This Row],[BEE1]:[Column4]]),0)</f>
        <v>0</v>
      </c>
      <c r="K12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2" s="86" t="str">
        <f>IF(Table1367[[#This Row],[Total]]&lt;&gt;"",RANK(Table1367[[#This Row],[Total]],Table1367[Total]),"")</f>
        <v/>
      </c>
      <c r="M122" s="105" t="str">
        <f>IF(Table1367[[#This Row],[Name]]&lt;&gt;"",Table1367[[#This Row],[Name]],"")</f>
        <v/>
      </c>
      <c r="N122" s="85">
        <f>SUM(Table1367[[#This Row],[BEE1]:[Column3]])-Table1367[[#This Row],[Discard]]</f>
        <v>0</v>
      </c>
      <c r="O122" s="105">
        <f>RANK(Table1367[[#This Row],[Total2]],Table1367[Total2])</f>
        <v>44</v>
      </c>
      <c r="P122" s="105"/>
    </row>
    <row r="123" spans="1:16">
      <c r="A123" s="85"/>
      <c r="B123" s="86"/>
      <c r="C123" s="86"/>
      <c r="D123" s="86"/>
      <c r="E123" s="86"/>
      <c r="F123" s="86"/>
      <c r="G123" s="86"/>
      <c r="H123" s="86"/>
      <c r="I123" s="86"/>
      <c r="J123" s="103">
        <f>IF(COUNT(Table1367[[#This Row],[BEE1]:[Column4]])&gt;1,MIN(Table1367[[#This Row],[BEE1]:[Column4]]),0)</f>
        <v>0</v>
      </c>
      <c r="K12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3" s="86" t="str">
        <f>IF(Table1367[[#This Row],[Total]]&lt;&gt;"",RANK(Table1367[[#This Row],[Total]],Table1367[Total]),"")</f>
        <v/>
      </c>
      <c r="M123" s="105" t="str">
        <f>IF(Table1367[[#This Row],[Name]]&lt;&gt;"",Table1367[[#This Row],[Name]],"")</f>
        <v/>
      </c>
      <c r="N123" s="85">
        <f>SUM(Table1367[[#This Row],[BEE1]:[Column3]])-Table1367[[#This Row],[Discard]]</f>
        <v>0</v>
      </c>
      <c r="O123" s="105">
        <f>RANK(Table1367[[#This Row],[Total2]],Table1367[Total2])</f>
        <v>44</v>
      </c>
      <c r="P123" s="105"/>
    </row>
    <row r="124" spans="1:16">
      <c r="A124" s="85"/>
      <c r="B124" s="86"/>
      <c r="C124" s="86"/>
      <c r="D124" s="86"/>
      <c r="E124" s="86"/>
      <c r="F124" s="86"/>
      <c r="G124" s="86"/>
      <c r="H124" s="86"/>
      <c r="I124" s="86"/>
      <c r="J124" s="103">
        <f>IF(COUNT(Table1367[[#This Row],[BEE1]:[Column4]])&gt;1,MIN(Table1367[[#This Row],[BEE1]:[Column4]]),0)</f>
        <v>0</v>
      </c>
      <c r="K12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4" s="86" t="str">
        <f>IF(Table1367[[#This Row],[Total]]&lt;&gt;"",RANK(Table1367[[#This Row],[Total]],Table1367[Total]),"")</f>
        <v/>
      </c>
      <c r="M124" s="105" t="str">
        <f>IF(Table1367[[#This Row],[Name]]&lt;&gt;"",Table1367[[#This Row],[Name]],"")</f>
        <v/>
      </c>
      <c r="N124" s="85">
        <f>SUM(Table1367[[#This Row],[BEE1]:[Column3]])-Table1367[[#This Row],[Discard]]</f>
        <v>0</v>
      </c>
      <c r="O124" s="105">
        <f>RANK(Table1367[[#This Row],[Total2]],Table1367[Total2])</f>
        <v>44</v>
      </c>
      <c r="P124" s="105"/>
    </row>
    <row r="125" spans="1:16">
      <c r="A125" s="85"/>
      <c r="B125" s="86"/>
      <c r="C125" s="86"/>
      <c r="D125" s="86"/>
      <c r="E125" s="86"/>
      <c r="F125" s="86"/>
      <c r="G125" s="86"/>
      <c r="H125" s="86"/>
      <c r="I125" s="86"/>
      <c r="J125" s="103">
        <f>IF(COUNT(Table1367[[#This Row],[BEE1]:[Column4]])&gt;1,MIN(Table1367[[#This Row],[BEE1]:[Column4]]),0)</f>
        <v>0</v>
      </c>
      <c r="K12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5" s="86" t="str">
        <f>IF(Table1367[[#This Row],[Total]]&lt;&gt;"",RANK(Table1367[[#This Row],[Total]],Table1367[Total]),"")</f>
        <v/>
      </c>
      <c r="M125" s="105" t="str">
        <f>IF(Table1367[[#This Row],[Name]]&lt;&gt;"",Table1367[[#This Row],[Name]],"")</f>
        <v/>
      </c>
      <c r="N125" s="85">
        <f>SUM(Table1367[[#This Row],[BEE1]:[Column3]])-Table1367[[#This Row],[Discard]]</f>
        <v>0</v>
      </c>
      <c r="O125" s="105">
        <f>RANK(Table1367[[#This Row],[Total2]],Table1367[Total2])</f>
        <v>44</v>
      </c>
      <c r="P125" s="105"/>
    </row>
    <row r="126" spans="1:16">
      <c r="A126" s="85"/>
      <c r="B126" s="86"/>
      <c r="C126" s="86"/>
      <c r="D126" s="86"/>
      <c r="E126" s="86"/>
      <c r="F126" s="86"/>
      <c r="G126" s="86"/>
      <c r="H126" s="86"/>
      <c r="I126" s="86"/>
      <c r="J126" s="103">
        <f>IF(COUNT(Table1367[[#This Row],[BEE1]:[Column4]])&gt;1,MIN(Table1367[[#This Row],[BEE1]:[Column4]]),0)</f>
        <v>0</v>
      </c>
      <c r="K12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6" s="86" t="str">
        <f>IF(Table1367[[#This Row],[Total]]&lt;&gt;"",RANK(Table1367[[#This Row],[Total]],Table1367[Total]),"")</f>
        <v/>
      </c>
      <c r="M126" s="105" t="str">
        <f>IF(Table1367[[#This Row],[Name]]&lt;&gt;"",Table1367[[#This Row],[Name]],"")</f>
        <v/>
      </c>
      <c r="N126" s="85">
        <f>SUM(Table1367[[#This Row],[BEE1]:[Column3]])-Table1367[[#This Row],[Discard]]</f>
        <v>0</v>
      </c>
      <c r="O126" s="105">
        <f>RANK(Table1367[[#This Row],[Total2]],Table1367[Total2])</f>
        <v>44</v>
      </c>
      <c r="P126" s="105"/>
    </row>
    <row r="127" spans="1:16">
      <c r="A127" s="85"/>
      <c r="B127" s="86"/>
      <c r="C127" s="86"/>
      <c r="D127" s="86"/>
      <c r="E127" s="86"/>
      <c r="F127" s="86"/>
      <c r="G127" s="86"/>
      <c r="H127" s="86"/>
      <c r="I127" s="86"/>
      <c r="J127" s="103">
        <f>IF(COUNT(Table1367[[#This Row],[BEE1]:[Column4]])&gt;1,MIN(Table1367[[#This Row],[BEE1]:[Column4]]),0)</f>
        <v>0</v>
      </c>
      <c r="K12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7" s="86" t="str">
        <f>IF(Table1367[[#This Row],[Total]]&lt;&gt;"",RANK(Table1367[[#This Row],[Total]],Table1367[Total]),"")</f>
        <v/>
      </c>
      <c r="M127" s="105" t="str">
        <f>IF(Table1367[[#This Row],[Name]]&lt;&gt;"",Table1367[[#This Row],[Name]],"")</f>
        <v/>
      </c>
      <c r="N127" s="85">
        <f>SUM(Table1367[[#This Row],[BEE1]:[Column3]])-Table1367[[#This Row],[Discard]]</f>
        <v>0</v>
      </c>
      <c r="O127" s="105">
        <f>RANK(Table1367[[#This Row],[Total2]],Table1367[Total2])</f>
        <v>44</v>
      </c>
      <c r="P127" s="105"/>
    </row>
    <row r="128" spans="1:16">
      <c r="A128" s="85"/>
      <c r="B128" s="86"/>
      <c r="C128" s="86"/>
      <c r="D128" s="86"/>
      <c r="E128" s="86"/>
      <c r="F128" s="86"/>
      <c r="G128" s="86"/>
      <c r="H128" s="86"/>
      <c r="I128" s="86"/>
      <c r="J128" s="103">
        <f>IF(COUNT(Table1367[[#This Row],[BEE1]:[Column4]])&gt;1,MIN(Table1367[[#This Row],[BEE1]:[Column4]]),0)</f>
        <v>0</v>
      </c>
      <c r="K12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8" s="86" t="str">
        <f>IF(Table1367[[#This Row],[Total]]&lt;&gt;"",RANK(Table1367[[#This Row],[Total]],Table1367[Total]),"")</f>
        <v/>
      </c>
      <c r="M128" s="105" t="str">
        <f>IF(Table1367[[#This Row],[Name]]&lt;&gt;"",Table1367[[#This Row],[Name]],"")</f>
        <v/>
      </c>
      <c r="N128" s="85">
        <f>SUM(Table1367[[#This Row],[BEE1]:[Column3]])-Table1367[[#This Row],[Discard]]</f>
        <v>0</v>
      </c>
      <c r="O128" s="105">
        <f>RANK(Table1367[[#This Row],[Total2]],Table1367[Total2])</f>
        <v>44</v>
      </c>
      <c r="P128" s="105"/>
    </row>
    <row r="129" spans="1:16">
      <c r="A129" s="85"/>
      <c r="B129" s="86"/>
      <c r="C129" s="86"/>
      <c r="D129" s="86"/>
      <c r="E129" s="86"/>
      <c r="F129" s="86"/>
      <c r="G129" s="86"/>
      <c r="H129" s="86"/>
      <c r="I129" s="86"/>
      <c r="J129" s="103">
        <f>IF(COUNT(Table1367[[#This Row],[BEE1]:[Column4]])&gt;1,MIN(Table1367[[#This Row],[BEE1]:[Column4]]),0)</f>
        <v>0</v>
      </c>
      <c r="K12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29" s="86" t="str">
        <f>IF(Table1367[[#This Row],[Total]]&lt;&gt;"",RANK(Table1367[[#This Row],[Total]],Table1367[Total]),"")</f>
        <v/>
      </c>
      <c r="M129" s="105" t="str">
        <f>IF(Table1367[[#This Row],[Name]]&lt;&gt;"",Table1367[[#This Row],[Name]],"")</f>
        <v/>
      </c>
      <c r="N129" s="85">
        <f>SUM(Table1367[[#This Row],[BEE1]:[Column3]])-Table1367[[#This Row],[Discard]]</f>
        <v>0</v>
      </c>
      <c r="O129" s="105">
        <f>RANK(Table1367[[#This Row],[Total2]],Table1367[Total2])</f>
        <v>44</v>
      </c>
      <c r="P129" s="105"/>
    </row>
    <row r="130" spans="1:16">
      <c r="A130" s="85"/>
      <c r="B130" s="86"/>
      <c r="C130" s="86"/>
      <c r="D130" s="86"/>
      <c r="E130" s="86"/>
      <c r="F130" s="86"/>
      <c r="G130" s="86"/>
      <c r="H130" s="86"/>
      <c r="I130" s="86"/>
      <c r="J130" s="103">
        <f>IF(COUNT(Table1367[[#This Row],[BEE1]:[Column4]])&gt;1,MIN(Table1367[[#This Row],[BEE1]:[Column4]]),0)</f>
        <v>0</v>
      </c>
      <c r="K13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0" s="86" t="str">
        <f>IF(Table1367[[#This Row],[Total]]&lt;&gt;"",RANK(Table1367[[#This Row],[Total]],Table1367[Total]),"")</f>
        <v/>
      </c>
      <c r="M130" s="105" t="str">
        <f>IF(Table1367[[#This Row],[Name]]&lt;&gt;"",Table1367[[#This Row],[Name]],"")</f>
        <v/>
      </c>
      <c r="N130" s="85">
        <f>SUM(Table1367[[#This Row],[BEE1]:[Column3]])-Table1367[[#This Row],[Discard]]</f>
        <v>0</v>
      </c>
      <c r="O130" s="105">
        <f>RANK(Table1367[[#This Row],[Total2]],Table1367[Total2])</f>
        <v>44</v>
      </c>
      <c r="P130" s="105"/>
    </row>
    <row r="131" spans="1:16">
      <c r="A131" s="85"/>
      <c r="B131" s="86"/>
      <c r="C131" s="86"/>
      <c r="D131" s="86"/>
      <c r="E131" s="86"/>
      <c r="F131" s="86"/>
      <c r="G131" s="86"/>
      <c r="H131" s="86"/>
      <c r="I131" s="86"/>
      <c r="J131" s="103">
        <f>IF(COUNT(Table1367[[#This Row],[BEE1]:[Column4]])&gt;1,MIN(Table1367[[#This Row],[BEE1]:[Column4]]),0)</f>
        <v>0</v>
      </c>
      <c r="K13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1" s="86" t="str">
        <f>IF(Table1367[[#This Row],[Total]]&lt;&gt;"",RANK(Table1367[[#This Row],[Total]],Table1367[Total]),"")</f>
        <v/>
      </c>
      <c r="M131" s="105" t="str">
        <f>IF(Table1367[[#This Row],[Name]]&lt;&gt;"",Table1367[[#This Row],[Name]],"")</f>
        <v/>
      </c>
      <c r="N131" s="85">
        <f>SUM(Table1367[[#This Row],[BEE1]:[Column3]])-Table1367[[#This Row],[Discard]]</f>
        <v>0</v>
      </c>
      <c r="O131" s="105">
        <f>RANK(Table1367[[#This Row],[Total2]],Table1367[Total2])</f>
        <v>44</v>
      </c>
      <c r="P131" s="105"/>
    </row>
    <row r="132" spans="1:16">
      <c r="A132" s="85"/>
      <c r="B132" s="86"/>
      <c r="C132" s="86"/>
      <c r="D132" s="86"/>
      <c r="E132" s="86"/>
      <c r="F132" s="86"/>
      <c r="G132" s="86"/>
      <c r="H132" s="86"/>
      <c r="I132" s="86"/>
      <c r="J132" s="103">
        <f>IF(COUNT(Table1367[[#This Row],[BEE1]:[Column4]])&gt;1,MIN(Table1367[[#This Row],[BEE1]:[Column4]]),0)</f>
        <v>0</v>
      </c>
      <c r="K13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2" s="86" t="str">
        <f>IF(Table1367[[#This Row],[Total]]&lt;&gt;"",RANK(Table1367[[#This Row],[Total]],Table1367[Total]),"")</f>
        <v/>
      </c>
      <c r="M132" s="105" t="str">
        <f>IF(Table1367[[#This Row],[Name]]&lt;&gt;"",Table1367[[#This Row],[Name]],"")</f>
        <v/>
      </c>
      <c r="N132" s="85">
        <f>SUM(Table1367[[#This Row],[BEE1]:[Column3]])-Table1367[[#This Row],[Discard]]</f>
        <v>0</v>
      </c>
      <c r="O132" s="105">
        <f>RANK(Table1367[[#This Row],[Total2]],Table1367[Total2])</f>
        <v>44</v>
      </c>
      <c r="P132" s="105"/>
    </row>
    <row r="133" spans="1:16">
      <c r="A133" s="85"/>
      <c r="B133" s="86"/>
      <c r="C133" s="86"/>
      <c r="D133" s="86"/>
      <c r="E133" s="86"/>
      <c r="F133" s="86"/>
      <c r="G133" s="86"/>
      <c r="H133" s="86"/>
      <c r="I133" s="86"/>
      <c r="J133" s="103">
        <f>IF(COUNT(Table1367[[#This Row],[BEE1]:[Column4]])&gt;1,MIN(Table1367[[#This Row],[BEE1]:[Column4]]),0)</f>
        <v>0</v>
      </c>
      <c r="K13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3" s="86" t="str">
        <f>IF(Table1367[[#This Row],[Total]]&lt;&gt;"",RANK(Table1367[[#This Row],[Total]],Table1367[Total]),"")</f>
        <v/>
      </c>
      <c r="M133" s="105" t="str">
        <f>IF(Table1367[[#This Row],[Name]]&lt;&gt;"",Table1367[[#This Row],[Name]],"")</f>
        <v/>
      </c>
      <c r="N133" s="85">
        <f>SUM(Table1367[[#This Row],[BEE1]:[Column3]])-Table1367[[#This Row],[Discard]]</f>
        <v>0</v>
      </c>
      <c r="O133" s="105">
        <f>RANK(Table1367[[#This Row],[Total2]],Table1367[Total2])</f>
        <v>44</v>
      </c>
      <c r="P133" s="105"/>
    </row>
    <row r="134" spans="1:16">
      <c r="A134" s="85"/>
      <c r="B134" s="86"/>
      <c r="C134" s="86"/>
      <c r="D134" s="86"/>
      <c r="E134" s="86"/>
      <c r="F134" s="86"/>
      <c r="G134" s="86"/>
      <c r="H134" s="86"/>
      <c r="I134" s="86"/>
      <c r="J134" s="103">
        <f>IF(COUNT(Table1367[[#This Row],[BEE1]:[Column4]])&gt;1,MIN(Table1367[[#This Row],[BEE1]:[Column4]]),0)</f>
        <v>0</v>
      </c>
      <c r="K13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4" s="86" t="str">
        <f>IF(Table1367[[#This Row],[Total]]&lt;&gt;"",RANK(Table1367[[#This Row],[Total]],Table1367[Total]),"")</f>
        <v/>
      </c>
      <c r="M134" s="105" t="str">
        <f>IF(Table1367[[#This Row],[Name]]&lt;&gt;"",Table1367[[#This Row],[Name]],"")</f>
        <v/>
      </c>
      <c r="N134" s="85">
        <f>SUM(Table1367[[#This Row],[BEE1]:[Column3]])-Table1367[[#This Row],[Discard]]</f>
        <v>0</v>
      </c>
      <c r="O134" s="105">
        <f>RANK(Table1367[[#This Row],[Total2]],Table1367[Total2])</f>
        <v>44</v>
      </c>
      <c r="P134" s="105"/>
    </row>
    <row r="135" spans="1:16">
      <c r="A135" s="85"/>
      <c r="B135" s="86"/>
      <c r="C135" s="86"/>
      <c r="D135" s="86"/>
      <c r="E135" s="86"/>
      <c r="F135" s="86"/>
      <c r="G135" s="86"/>
      <c r="H135" s="86"/>
      <c r="I135" s="86"/>
      <c r="J135" s="103">
        <f>IF(COUNT(Table1367[[#This Row],[BEE1]:[Column4]])&gt;1,MIN(Table1367[[#This Row],[BEE1]:[Column4]]),0)</f>
        <v>0</v>
      </c>
      <c r="K13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5" s="86" t="str">
        <f>IF(Table1367[[#This Row],[Total]]&lt;&gt;"",RANK(Table1367[[#This Row],[Total]],Table1367[Total]),"")</f>
        <v/>
      </c>
      <c r="M135" s="105" t="str">
        <f>IF(Table1367[[#This Row],[Name]]&lt;&gt;"",Table1367[[#This Row],[Name]],"")</f>
        <v/>
      </c>
      <c r="N135" s="85">
        <f>SUM(Table1367[[#This Row],[BEE1]:[Column3]])-Table1367[[#This Row],[Discard]]</f>
        <v>0</v>
      </c>
      <c r="O135" s="105">
        <f>RANK(Table1367[[#This Row],[Total2]],Table1367[Total2])</f>
        <v>44</v>
      </c>
      <c r="P135" s="105"/>
    </row>
    <row r="136" spans="1:16">
      <c r="A136" s="85"/>
      <c r="B136" s="86"/>
      <c r="C136" s="86"/>
      <c r="D136" s="86"/>
      <c r="E136" s="86"/>
      <c r="F136" s="86"/>
      <c r="G136" s="86"/>
      <c r="H136" s="86"/>
      <c r="I136" s="86"/>
      <c r="J136" s="103">
        <f>IF(COUNT(Table1367[[#This Row],[BEE1]:[Column4]])&gt;1,MIN(Table1367[[#This Row],[BEE1]:[Column4]]),0)</f>
        <v>0</v>
      </c>
      <c r="K13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6" s="86" t="str">
        <f>IF(Table1367[[#This Row],[Total]]&lt;&gt;"",RANK(Table1367[[#This Row],[Total]],Table1367[Total]),"")</f>
        <v/>
      </c>
      <c r="M136" s="105" t="str">
        <f>IF(Table1367[[#This Row],[Name]]&lt;&gt;"",Table1367[[#This Row],[Name]],"")</f>
        <v/>
      </c>
      <c r="N136" s="85">
        <f>SUM(Table1367[[#This Row],[BEE1]:[Column3]])-Table1367[[#This Row],[Discard]]</f>
        <v>0</v>
      </c>
      <c r="O136" s="105">
        <f>RANK(Table1367[[#This Row],[Total2]],Table1367[Total2])</f>
        <v>44</v>
      </c>
      <c r="P136" s="105"/>
    </row>
    <row r="137" spans="1:16">
      <c r="A137" s="85"/>
      <c r="B137" s="86"/>
      <c r="C137" s="86"/>
      <c r="D137" s="86"/>
      <c r="E137" s="86"/>
      <c r="F137" s="86"/>
      <c r="G137" s="86"/>
      <c r="H137" s="86"/>
      <c r="I137" s="86"/>
      <c r="J137" s="103">
        <f>IF(COUNT(Table1367[[#This Row],[BEE1]:[Column4]])&gt;1,MIN(Table1367[[#This Row],[BEE1]:[Column4]]),0)</f>
        <v>0</v>
      </c>
      <c r="K13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7" s="86" t="str">
        <f>IF(Table1367[[#This Row],[Total]]&lt;&gt;"",RANK(Table1367[[#This Row],[Total]],Table1367[Total]),"")</f>
        <v/>
      </c>
      <c r="M137" s="105" t="str">
        <f>IF(Table1367[[#This Row],[Name]]&lt;&gt;"",Table1367[[#This Row],[Name]],"")</f>
        <v/>
      </c>
      <c r="N137" s="85">
        <f>SUM(Table1367[[#This Row],[BEE1]:[Column3]])-Table1367[[#This Row],[Discard]]</f>
        <v>0</v>
      </c>
      <c r="O137" s="105">
        <f>RANK(Table1367[[#This Row],[Total2]],Table1367[Total2])</f>
        <v>44</v>
      </c>
      <c r="P137" s="105"/>
    </row>
    <row r="138" spans="1:16">
      <c r="A138" s="85"/>
      <c r="B138" s="86"/>
      <c r="C138" s="86"/>
      <c r="D138" s="86"/>
      <c r="E138" s="86"/>
      <c r="F138" s="86"/>
      <c r="G138" s="86"/>
      <c r="H138" s="86"/>
      <c r="I138" s="86"/>
      <c r="J138" s="103">
        <f>IF(COUNT(Table1367[[#This Row],[BEE1]:[Column4]])&gt;1,MIN(Table1367[[#This Row],[BEE1]:[Column4]]),0)</f>
        <v>0</v>
      </c>
      <c r="K13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8" s="86" t="str">
        <f>IF(Table1367[[#This Row],[Total]]&lt;&gt;"",RANK(Table1367[[#This Row],[Total]],Table1367[Total]),"")</f>
        <v/>
      </c>
      <c r="M138" s="105" t="str">
        <f>IF(Table1367[[#This Row],[Name]]&lt;&gt;"",Table1367[[#This Row],[Name]],"")</f>
        <v/>
      </c>
      <c r="N138" s="85">
        <f>SUM(Table1367[[#This Row],[BEE1]:[Column3]])-Table1367[[#This Row],[Discard]]</f>
        <v>0</v>
      </c>
      <c r="O138" s="105">
        <f>RANK(Table1367[[#This Row],[Total2]],Table1367[Total2])</f>
        <v>44</v>
      </c>
      <c r="P138" s="105"/>
    </row>
    <row r="139" spans="1:16">
      <c r="A139" s="85"/>
      <c r="B139" s="86"/>
      <c r="C139" s="86"/>
      <c r="D139" s="86"/>
      <c r="E139" s="86"/>
      <c r="F139" s="86"/>
      <c r="G139" s="86"/>
      <c r="H139" s="86"/>
      <c r="I139" s="86"/>
      <c r="J139" s="103">
        <f>IF(COUNT(Table1367[[#This Row],[BEE1]:[Column4]])&gt;1,MIN(Table1367[[#This Row],[BEE1]:[Column4]]),0)</f>
        <v>0</v>
      </c>
      <c r="K13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39" s="86" t="str">
        <f>IF(Table1367[[#This Row],[Total]]&lt;&gt;"",RANK(Table1367[[#This Row],[Total]],Table1367[Total]),"")</f>
        <v/>
      </c>
      <c r="M139" s="105" t="str">
        <f>IF(Table1367[[#This Row],[Name]]&lt;&gt;"",Table1367[[#This Row],[Name]],"")</f>
        <v/>
      </c>
      <c r="N139" s="85">
        <f>SUM(Table1367[[#This Row],[BEE1]:[Column3]])-Table1367[[#This Row],[Discard]]</f>
        <v>0</v>
      </c>
      <c r="O139" s="105">
        <f>RANK(Table1367[[#This Row],[Total2]],Table1367[Total2])</f>
        <v>44</v>
      </c>
      <c r="P139" s="105"/>
    </row>
    <row r="140" spans="1:16">
      <c r="A140" s="85"/>
      <c r="B140" s="86"/>
      <c r="C140" s="86"/>
      <c r="D140" s="86"/>
      <c r="E140" s="86"/>
      <c r="F140" s="86"/>
      <c r="G140" s="86"/>
      <c r="H140" s="86"/>
      <c r="I140" s="86"/>
      <c r="J140" s="103">
        <f>IF(COUNT(Table1367[[#This Row],[BEE1]:[Column4]])&gt;1,MIN(Table1367[[#This Row],[BEE1]:[Column4]]),0)</f>
        <v>0</v>
      </c>
      <c r="K14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0" s="86" t="str">
        <f>IF(Table1367[[#This Row],[Total]]&lt;&gt;"",RANK(Table1367[[#This Row],[Total]],Table1367[Total]),"")</f>
        <v/>
      </c>
      <c r="M140" s="105" t="str">
        <f>IF(Table1367[[#This Row],[Name]]&lt;&gt;"",Table1367[[#This Row],[Name]],"")</f>
        <v/>
      </c>
      <c r="N140" s="85">
        <f>SUM(Table1367[[#This Row],[BEE1]:[Column3]])-Table1367[[#This Row],[Discard]]</f>
        <v>0</v>
      </c>
      <c r="O140" s="105">
        <f>RANK(Table1367[[#This Row],[Total2]],Table1367[Total2])</f>
        <v>44</v>
      </c>
      <c r="P140" s="105"/>
    </row>
    <row r="141" spans="1:16">
      <c r="A141" s="85"/>
      <c r="B141" s="86"/>
      <c r="C141" s="86"/>
      <c r="D141" s="86"/>
      <c r="E141" s="86"/>
      <c r="F141" s="86"/>
      <c r="G141" s="86"/>
      <c r="H141" s="86"/>
      <c r="I141" s="86"/>
      <c r="J141" s="103">
        <f>IF(COUNT(Table1367[[#This Row],[BEE1]:[Column4]])&gt;1,MIN(Table1367[[#This Row],[BEE1]:[Column4]]),0)</f>
        <v>0</v>
      </c>
      <c r="K14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1" s="86" t="str">
        <f>IF(Table1367[[#This Row],[Total]]&lt;&gt;"",RANK(Table1367[[#This Row],[Total]],Table1367[Total]),"")</f>
        <v/>
      </c>
      <c r="M141" s="105" t="str">
        <f>IF(Table1367[[#This Row],[Name]]&lt;&gt;"",Table1367[[#This Row],[Name]],"")</f>
        <v/>
      </c>
      <c r="N141" s="85">
        <f>SUM(Table1367[[#This Row],[BEE1]:[Column3]])-Table1367[[#This Row],[Discard]]</f>
        <v>0</v>
      </c>
      <c r="O141" s="105">
        <f>RANK(Table1367[[#This Row],[Total2]],Table1367[Total2])</f>
        <v>44</v>
      </c>
      <c r="P141" s="105"/>
    </row>
    <row r="142" spans="1:16">
      <c r="A142" s="85"/>
      <c r="B142" s="86"/>
      <c r="C142" s="86"/>
      <c r="D142" s="86"/>
      <c r="E142" s="86"/>
      <c r="F142" s="86"/>
      <c r="G142" s="86"/>
      <c r="H142" s="86"/>
      <c r="I142" s="86"/>
      <c r="J142" s="103">
        <f>IF(COUNT(Table1367[[#This Row],[BEE1]:[Column4]])&gt;1,MIN(Table1367[[#This Row],[BEE1]:[Column4]]),0)</f>
        <v>0</v>
      </c>
      <c r="K14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2" s="86" t="str">
        <f>IF(Table1367[[#This Row],[Total]]&lt;&gt;"",RANK(Table1367[[#This Row],[Total]],Table1367[Total]),"")</f>
        <v/>
      </c>
      <c r="M142" s="105" t="str">
        <f>IF(Table1367[[#This Row],[Name]]&lt;&gt;"",Table1367[[#This Row],[Name]],"")</f>
        <v/>
      </c>
      <c r="N142" s="85">
        <f>SUM(Table1367[[#This Row],[BEE1]:[Column3]])-Table1367[[#This Row],[Discard]]</f>
        <v>0</v>
      </c>
      <c r="O142" s="105">
        <f>RANK(Table1367[[#This Row],[Total2]],Table1367[Total2])</f>
        <v>44</v>
      </c>
      <c r="P142" s="105"/>
    </row>
    <row r="143" spans="1:16">
      <c r="A143" s="85"/>
      <c r="B143" s="86"/>
      <c r="C143" s="86"/>
      <c r="D143" s="86"/>
      <c r="E143" s="86"/>
      <c r="F143" s="86"/>
      <c r="G143" s="86"/>
      <c r="H143" s="86"/>
      <c r="I143" s="86"/>
      <c r="J143" s="103">
        <f>IF(COUNT(Table1367[[#This Row],[BEE1]:[Column4]])&gt;1,MIN(Table1367[[#This Row],[BEE1]:[Column4]]),0)</f>
        <v>0</v>
      </c>
      <c r="K14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3" s="86" t="str">
        <f>IF(Table1367[[#This Row],[Total]]&lt;&gt;"",RANK(Table1367[[#This Row],[Total]],Table1367[Total]),"")</f>
        <v/>
      </c>
      <c r="M143" s="105" t="str">
        <f>IF(Table1367[[#This Row],[Name]]&lt;&gt;"",Table1367[[#This Row],[Name]],"")</f>
        <v/>
      </c>
      <c r="N143" s="85">
        <f>SUM(Table1367[[#This Row],[BEE1]:[Column3]])-Table1367[[#This Row],[Discard]]</f>
        <v>0</v>
      </c>
      <c r="O143" s="105">
        <f>RANK(Table1367[[#This Row],[Total2]],Table1367[Total2])</f>
        <v>44</v>
      </c>
      <c r="P143" s="105"/>
    </row>
    <row r="144" spans="1:16">
      <c r="A144" s="85"/>
      <c r="B144" s="86"/>
      <c r="C144" s="86"/>
      <c r="D144" s="86"/>
      <c r="E144" s="86"/>
      <c r="F144" s="86"/>
      <c r="G144" s="86"/>
      <c r="H144" s="86"/>
      <c r="I144" s="86"/>
      <c r="J144" s="103">
        <f>IF(COUNT(Table1367[[#This Row],[BEE1]:[Column4]])&gt;1,MIN(Table1367[[#This Row],[BEE1]:[Column4]]),0)</f>
        <v>0</v>
      </c>
      <c r="K14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4" s="86" t="str">
        <f>IF(Table1367[[#This Row],[Total]]&lt;&gt;"",RANK(Table1367[[#This Row],[Total]],Table1367[Total]),"")</f>
        <v/>
      </c>
      <c r="M144" s="105" t="str">
        <f>IF(Table1367[[#This Row],[Name]]&lt;&gt;"",Table1367[[#This Row],[Name]],"")</f>
        <v/>
      </c>
      <c r="N144" s="85">
        <f>SUM(Table1367[[#This Row],[BEE1]:[Column3]])-Table1367[[#This Row],[Discard]]</f>
        <v>0</v>
      </c>
      <c r="O144" s="105">
        <f>RANK(Table1367[[#This Row],[Total2]],Table1367[Total2])</f>
        <v>44</v>
      </c>
      <c r="P144" s="105"/>
    </row>
    <row r="145" spans="1:16">
      <c r="A145" s="85"/>
      <c r="B145" s="86"/>
      <c r="C145" s="86"/>
      <c r="D145" s="86"/>
      <c r="E145" s="86"/>
      <c r="F145" s="86"/>
      <c r="G145" s="86"/>
      <c r="H145" s="86"/>
      <c r="I145" s="86"/>
      <c r="J145" s="103">
        <f>IF(COUNT(Table1367[[#This Row],[BEE1]:[Column4]])&gt;1,MIN(Table1367[[#This Row],[BEE1]:[Column4]]),0)</f>
        <v>0</v>
      </c>
      <c r="K14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5" s="86" t="str">
        <f>IF(Table1367[[#This Row],[Total]]&lt;&gt;"",RANK(Table1367[[#This Row],[Total]],Table1367[Total]),"")</f>
        <v/>
      </c>
      <c r="M145" s="105" t="str">
        <f>IF(Table1367[[#This Row],[Name]]&lt;&gt;"",Table1367[[#This Row],[Name]],"")</f>
        <v/>
      </c>
      <c r="N145" s="85">
        <f>SUM(Table1367[[#This Row],[BEE1]:[Column3]])-Table1367[[#This Row],[Discard]]</f>
        <v>0</v>
      </c>
      <c r="O145" s="105">
        <f>RANK(Table1367[[#This Row],[Total2]],Table1367[Total2])</f>
        <v>44</v>
      </c>
      <c r="P145" s="105"/>
    </row>
    <row r="146" spans="1:16">
      <c r="A146" s="85"/>
      <c r="B146" s="86"/>
      <c r="C146" s="86"/>
      <c r="D146" s="86"/>
      <c r="E146" s="86"/>
      <c r="F146" s="86"/>
      <c r="G146" s="86"/>
      <c r="H146" s="86"/>
      <c r="I146" s="86"/>
      <c r="J146" s="103">
        <f>IF(COUNT(Table1367[[#This Row],[BEE1]:[Column4]])&gt;1,MIN(Table1367[[#This Row],[BEE1]:[Column4]]),0)</f>
        <v>0</v>
      </c>
      <c r="K14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6" s="86" t="str">
        <f>IF(Table1367[[#This Row],[Total]]&lt;&gt;"",RANK(Table1367[[#This Row],[Total]],Table1367[Total]),"")</f>
        <v/>
      </c>
      <c r="M146" s="105" t="str">
        <f>IF(Table1367[[#This Row],[Name]]&lt;&gt;"",Table1367[[#This Row],[Name]],"")</f>
        <v/>
      </c>
      <c r="N146" s="85">
        <f>SUM(Table1367[[#This Row],[BEE1]:[Column3]])-Table1367[[#This Row],[Discard]]</f>
        <v>0</v>
      </c>
      <c r="O146" s="105">
        <f>RANK(Table1367[[#This Row],[Total2]],Table1367[Total2])</f>
        <v>44</v>
      </c>
      <c r="P146" s="105"/>
    </row>
    <row r="147" spans="1:16">
      <c r="A147" s="85"/>
      <c r="B147" s="86"/>
      <c r="C147" s="86"/>
      <c r="D147" s="86"/>
      <c r="E147" s="86"/>
      <c r="F147" s="86"/>
      <c r="G147" s="86"/>
      <c r="H147" s="86"/>
      <c r="I147" s="86"/>
      <c r="J147" s="103">
        <f>IF(COUNT(Table1367[[#This Row],[BEE1]:[Column4]])&gt;1,MIN(Table1367[[#This Row],[BEE1]:[Column4]]),0)</f>
        <v>0</v>
      </c>
      <c r="K14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7" s="86" t="str">
        <f>IF(Table1367[[#This Row],[Total]]&lt;&gt;"",RANK(Table1367[[#This Row],[Total]],Table1367[Total]),"")</f>
        <v/>
      </c>
      <c r="M147" s="105" t="str">
        <f>IF(Table1367[[#This Row],[Name]]&lt;&gt;"",Table1367[[#This Row],[Name]],"")</f>
        <v/>
      </c>
      <c r="N147" s="85">
        <f>SUM(Table1367[[#This Row],[BEE1]:[Column3]])-Table1367[[#This Row],[Discard]]</f>
        <v>0</v>
      </c>
      <c r="O147" s="105">
        <f>RANK(Table1367[[#This Row],[Total2]],Table1367[Total2])</f>
        <v>44</v>
      </c>
      <c r="P147" s="105"/>
    </row>
    <row r="148" spans="1:16">
      <c r="A148" s="85"/>
      <c r="B148" s="86"/>
      <c r="C148" s="86"/>
      <c r="D148" s="86"/>
      <c r="E148" s="86"/>
      <c r="F148" s="86"/>
      <c r="G148" s="86"/>
      <c r="H148" s="86"/>
      <c r="I148" s="86"/>
      <c r="J148" s="103">
        <f>IF(COUNT(Table1367[[#This Row],[BEE1]:[Column4]])&gt;1,MIN(Table1367[[#This Row],[BEE1]:[Column4]]),0)</f>
        <v>0</v>
      </c>
      <c r="K14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8" s="86" t="str">
        <f>IF(Table1367[[#This Row],[Total]]&lt;&gt;"",RANK(Table1367[[#This Row],[Total]],Table1367[Total]),"")</f>
        <v/>
      </c>
      <c r="M148" s="105" t="str">
        <f>IF(Table1367[[#This Row],[Name]]&lt;&gt;"",Table1367[[#This Row],[Name]],"")</f>
        <v/>
      </c>
      <c r="N148" s="85">
        <f>SUM(Table1367[[#This Row],[BEE1]:[Column3]])-Table1367[[#This Row],[Discard]]</f>
        <v>0</v>
      </c>
      <c r="O148" s="105">
        <f>RANK(Table1367[[#This Row],[Total2]],Table1367[Total2])</f>
        <v>44</v>
      </c>
      <c r="P148" s="105"/>
    </row>
    <row r="149" spans="1:16">
      <c r="A149" s="85"/>
      <c r="B149" s="86"/>
      <c r="C149" s="86"/>
      <c r="D149" s="86"/>
      <c r="E149" s="86"/>
      <c r="F149" s="86"/>
      <c r="G149" s="86"/>
      <c r="H149" s="86"/>
      <c r="I149" s="86"/>
      <c r="J149" s="103">
        <f>IF(COUNT(Table1367[[#This Row],[BEE1]:[Column4]])&gt;1,MIN(Table1367[[#This Row],[BEE1]:[Column4]]),0)</f>
        <v>0</v>
      </c>
      <c r="K14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49" s="86" t="str">
        <f>IF(Table1367[[#This Row],[Total]]&lt;&gt;"",RANK(Table1367[[#This Row],[Total]],Table1367[Total]),"")</f>
        <v/>
      </c>
      <c r="M149" s="105" t="str">
        <f>IF(Table1367[[#This Row],[Name]]&lt;&gt;"",Table1367[[#This Row],[Name]],"")</f>
        <v/>
      </c>
      <c r="N149" s="85">
        <f>SUM(Table1367[[#This Row],[BEE1]:[Column3]])-Table1367[[#This Row],[Discard]]</f>
        <v>0</v>
      </c>
      <c r="O149" s="105">
        <f>RANK(Table1367[[#This Row],[Total2]],Table1367[Total2])</f>
        <v>44</v>
      </c>
      <c r="P149" s="105"/>
    </row>
    <row r="150" spans="1:16">
      <c r="A150" s="85"/>
      <c r="B150" s="86"/>
      <c r="C150" s="86"/>
      <c r="D150" s="86"/>
      <c r="E150" s="86"/>
      <c r="F150" s="86"/>
      <c r="G150" s="86"/>
      <c r="H150" s="86"/>
      <c r="I150" s="86"/>
      <c r="J150" s="103">
        <f>IF(COUNT(Table1367[[#This Row],[BEE1]:[Column4]])&gt;1,MIN(Table1367[[#This Row],[BEE1]:[Column4]]),0)</f>
        <v>0</v>
      </c>
      <c r="K15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0" s="86" t="str">
        <f>IF(Table1367[[#This Row],[Total]]&lt;&gt;"",RANK(Table1367[[#This Row],[Total]],Table1367[Total]),"")</f>
        <v/>
      </c>
      <c r="M150" s="105" t="str">
        <f>IF(Table1367[[#This Row],[Name]]&lt;&gt;"",Table1367[[#This Row],[Name]],"")</f>
        <v/>
      </c>
      <c r="N150" s="85">
        <f>SUM(Table1367[[#This Row],[BEE1]:[Column3]])-Table1367[[#This Row],[Discard]]</f>
        <v>0</v>
      </c>
      <c r="O150" s="105">
        <f>RANK(Table1367[[#This Row],[Total2]],Table1367[Total2])</f>
        <v>44</v>
      </c>
      <c r="P150" s="105"/>
    </row>
    <row r="151" spans="1:16">
      <c r="A151" s="85"/>
      <c r="B151" s="86"/>
      <c r="C151" s="86"/>
      <c r="D151" s="86"/>
      <c r="E151" s="86"/>
      <c r="F151" s="86"/>
      <c r="G151" s="86"/>
      <c r="H151" s="86"/>
      <c r="I151" s="86"/>
      <c r="J151" s="103">
        <f>IF(COUNT(Table1367[[#This Row],[BEE1]:[Column4]])&gt;1,MIN(Table1367[[#This Row],[BEE1]:[Column4]]),0)</f>
        <v>0</v>
      </c>
      <c r="K15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1" s="86" t="str">
        <f>IF(Table1367[[#This Row],[Total]]&lt;&gt;"",RANK(Table1367[[#This Row],[Total]],Table1367[Total]),"")</f>
        <v/>
      </c>
      <c r="M151" s="105" t="str">
        <f>IF(Table1367[[#This Row],[Name]]&lt;&gt;"",Table1367[[#This Row],[Name]],"")</f>
        <v/>
      </c>
      <c r="N151" s="85">
        <f>SUM(Table1367[[#This Row],[BEE1]:[Column3]])-Table1367[[#This Row],[Discard]]</f>
        <v>0</v>
      </c>
      <c r="O151" s="105">
        <f>RANK(Table1367[[#This Row],[Total2]],Table1367[Total2])</f>
        <v>44</v>
      </c>
      <c r="P151" s="105"/>
    </row>
    <row r="152" spans="1:16">
      <c r="A152" s="85"/>
      <c r="B152" s="86"/>
      <c r="C152" s="86"/>
      <c r="D152" s="86"/>
      <c r="E152" s="86"/>
      <c r="F152" s="86"/>
      <c r="G152" s="86"/>
      <c r="H152" s="86"/>
      <c r="I152" s="86"/>
      <c r="J152" s="103">
        <f>IF(COUNT(Table1367[[#This Row],[BEE1]:[Column4]])&gt;1,MIN(Table1367[[#This Row],[BEE1]:[Column4]]),0)</f>
        <v>0</v>
      </c>
      <c r="K15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2" s="86" t="str">
        <f>IF(Table1367[[#This Row],[Total]]&lt;&gt;"",RANK(Table1367[[#This Row],[Total]],Table1367[Total]),"")</f>
        <v/>
      </c>
      <c r="M152" s="105" t="str">
        <f>IF(Table1367[[#This Row],[Name]]&lt;&gt;"",Table1367[[#This Row],[Name]],"")</f>
        <v/>
      </c>
      <c r="N152" s="85">
        <f>SUM(Table1367[[#This Row],[BEE1]:[Column3]])-Table1367[[#This Row],[Discard]]</f>
        <v>0</v>
      </c>
      <c r="O152" s="105">
        <f>RANK(Table1367[[#This Row],[Total2]],Table1367[Total2])</f>
        <v>44</v>
      </c>
      <c r="P152" s="105"/>
    </row>
    <row r="153" spans="1:16">
      <c r="A153" s="85"/>
      <c r="B153" s="86"/>
      <c r="C153" s="86"/>
      <c r="D153" s="86"/>
      <c r="E153" s="86"/>
      <c r="F153" s="86"/>
      <c r="G153" s="86"/>
      <c r="H153" s="86"/>
      <c r="I153" s="86"/>
      <c r="J153" s="103">
        <f>IF(COUNT(Table1367[[#This Row],[BEE1]:[Column4]])&gt;1,MIN(Table1367[[#This Row],[BEE1]:[Column4]]),0)</f>
        <v>0</v>
      </c>
      <c r="K15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3" s="86" t="str">
        <f>IF(Table1367[[#This Row],[Total]]&lt;&gt;"",RANK(Table1367[[#This Row],[Total]],Table1367[Total]),"")</f>
        <v/>
      </c>
      <c r="M153" s="105" t="str">
        <f>IF(Table1367[[#This Row],[Name]]&lt;&gt;"",Table1367[[#This Row],[Name]],"")</f>
        <v/>
      </c>
      <c r="N153" s="85">
        <f>SUM(Table1367[[#This Row],[BEE1]:[Column3]])-Table1367[[#This Row],[Discard]]</f>
        <v>0</v>
      </c>
      <c r="O153" s="105">
        <f>RANK(Table1367[[#This Row],[Total2]],Table1367[Total2])</f>
        <v>44</v>
      </c>
      <c r="P153" s="105"/>
    </row>
    <row r="154" spans="1:16">
      <c r="A154" s="85"/>
      <c r="B154" s="86"/>
      <c r="C154" s="86"/>
      <c r="D154" s="86"/>
      <c r="E154" s="86"/>
      <c r="F154" s="86"/>
      <c r="G154" s="86"/>
      <c r="H154" s="86"/>
      <c r="I154" s="86"/>
      <c r="J154" s="103">
        <f>IF(COUNT(Table1367[[#This Row],[BEE1]:[Column4]])&gt;1,MIN(Table1367[[#This Row],[BEE1]:[Column4]]),0)</f>
        <v>0</v>
      </c>
      <c r="K15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4" s="86" t="str">
        <f>IF(Table1367[[#This Row],[Total]]&lt;&gt;"",RANK(Table1367[[#This Row],[Total]],Table1367[Total]),"")</f>
        <v/>
      </c>
      <c r="M154" s="105" t="str">
        <f>IF(Table1367[[#This Row],[Name]]&lt;&gt;"",Table1367[[#This Row],[Name]],"")</f>
        <v/>
      </c>
      <c r="N154" s="85">
        <f>SUM(Table1367[[#This Row],[BEE1]:[Column3]])-Table1367[[#This Row],[Discard]]</f>
        <v>0</v>
      </c>
      <c r="O154" s="105">
        <f>RANK(Table1367[[#This Row],[Total2]],Table1367[Total2])</f>
        <v>44</v>
      </c>
      <c r="P154" s="105"/>
    </row>
    <row r="155" spans="1:16">
      <c r="A155" s="85"/>
      <c r="B155" s="86"/>
      <c r="C155" s="86"/>
      <c r="D155" s="86"/>
      <c r="E155" s="86"/>
      <c r="F155" s="86"/>
      <c r="G155" s="86"/>
      <c r="H155" s="86"/>
      <c r="I155" s="86"/>
      <c r="J155" s="103">
        <f>IF(COUNT(Table1367[[#This Row],[BEE1]:[Column4]])&gt;1,MIN(Table1367[[#This Row],[BEE1]:[Column4]]),0)</f>
        <v>0</v>
      </c>
      <c r="K15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5" s="86" t="str">
        <f>IF(Table1367[[#This Row],[Total]]&lt;&gt;"",RANK(Table1367[[#This Row],[Total]],Table1367[Total]),"")</f>
        <v/>
      </c>
      <c r="M155" s="105" t="str">
        <f>IF(Table1367[[#This Row],[Name]]&lt;&gt;"",Table1367[[#This Row],[Name]],"")</f>
        <v/>
      </c>
      <c r="N155" s="85">
        <f>SUM(Table1367[[#This Row],[BEE1]:[Column3]])-Table1367[[#This Row],[Discard]]</f>
        <v>0</v>
      </c>
      <c r="O155" s="105">
        <f>RANK(Table1367[[#This Row],[Total2]],Table1367[Total2])</f>
        <v>44</v>
      </c>
      <c r="P155" s="105"/>
    </row>
    <row r="156" spans="1:16">
      <c r="A156" s="85"/>
      <c r="B156" s="86"/>
      <c r="C156" s="86"/>
      <c r="D156" s="86"/>
      <c r="E156" s="86"/>
      <c r="F156" s="86"/>
      <c r="G156" s="86"/>
      <c r="H156" s="86"/>
      <c r="I156" s="86"/>
      <c r="J156" s="103">
        <f>IF(COUNT(Table1367[[#This Row],[BEE1]:[Column4]])&gt;1,MIN(Table1367[[#This Row],[BEE1]:[Column4]]),0)</f>
        <v>0</v>
      </c>
      <c r="K15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6" s="86" t="str">
        <f>IF(Table1367[[#This Row],[Total]]&lt;&gt;"",RANK(Table1367[[#This Row],[Total]],Table1367[Total]),"")</f>
        <v/>
      </c>
      <c r="M156" s="105" t="str">
        <f>IF(Table1367[[#This Row],[Name]]&lt;&gt;"",Table1367[[#This Row],[Name]],"")</f>
        <v/>
      </c>
      <c r="N156" s="85">
        <f>SUM(Table1367[[#This Row],[BEE1]:[Column3]])-Table1367[[#This Row],[Discard]]</f>
        <v>0</v>
      </c>
      <c r="O156" s="105">
        <f>RANK(Table1367[[#This Row],[Total2]],Table1367[Total2])</f>
        <v>44</v>
      </c>
      <c r="P156" s="105"/>
    </row>
    <row r="157" spans="1:16">
      <c r="A157" s="85"/>
      <c r="B157" s="86"/>
      <c r="C157" s="86"/>
      <c r="D157" s="86"/>
      <c r="E157" s="86"/>
      <c r="F157" s="86"/>
      <c r="G157" s="86"/>
      <c r="H157" s="86"/>
      <c r="I157" s="86"/>
      <c r="J157" s="103">
        <f>IF(COUNT(Table1367[[#This Row],[BEE1]:[Column4]])&gt;1,MIN(Table1367[[#This Row],[BEE1]:[Column4]]),0)</f>
        <v>0</v>
      </c>
      <c r="K15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7" s="86" t="str">
        <f>IF(Table1367[[#This Row],[Total]]&lt;&gt;"",RANK(Table1367[[#This Row],[Total]],Table1367[Total]),"")</f>
        <v/>
      </c>
      <c r="M157" s="105" t="str">
        <f>IF(Table1367[[#This Row],[Name]]&lt;&gt;"",Table1367[[#This Row],[Name]],"")</f>
        <v/>
      </c>
      <c r="N157" s="85">
        <f>SUM(Table1367[[#This Row],[BEE1]:[Column3]])-Table1367[[#This Row],[Discard]]</f>
        <v>0</v>
      </c>
      <c r="O157" s="105">
        <f>RANK(Table1367[[#This Row],[Total2]],Table1367[Total2])</f>
        <v>44</v>
      </c>
      <c r="P157" s="105"/>
    </row>
    <row r="158" spans="1:16">
      <c r="A158" s="85"/>
      <c r="B158" s="86"/>
      <c r="C158" s="86"/>
      <c r="D158" s="86"/>
      <c r="E158" s="86"/>
      <c r="F158" s="86"/>
      <c r="G158" s="86"/>
      <c r="H158" s="86"/>
      <c r="I158" s="86"/>
      <c r="J158" s="103">
        <f>IF(COUNT(Table1367[[#This Row],[BEE1]:[Column4]])&gt;1,MIN(Table1367[[#This Row],[BEE1]:[Column4]]),0)</f>
        <v>0</v>
      </c>
      <c r="K15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8" s="86" t="str">
        <f>IF(Table1367[[#This Row],[Total]]&lt;&gt;"",RANK(Table1367[[#This Row],[Total]],Table1367[Total]),"")</f>
        <v/>
      </c>
      <c r="M158" s="105" t="str">
        <f>IF(Table1367[[#This Row],[Name]]&lt;&gt;"",Table1367[[#This Row],[Name]],"")</f>
        <v/>
      </c>
      <c r="N158" s="85">
        <f>SUM(Table1367[[#This Row],[BEE1]:[Column3]])-Table1367[[#This Row],[Discard]]</f>
        <v>0</v>
      </c>
      <c r="O158" s="105">
        <f>RANK(Table1367[[#This Row],[Total2]],Table1367[Total2])</f>
        <v>44</v>
      </c>
      <c r="P158" s="105"/>
    </row>
    <row r="159" spans="1:16">
      <c r="A159" s="85"/>
      <c r="B159" s="86"/>
      <c r="C159" s="86"/>
      <c r="D159" s="86"/>
      <c r="E159" s="86"/>
      <c r="F159" s="86"/>
      <c r="G159" s="86"/>
      <c r="H159" s="86"/>
      <c r="I159" s="86"/>
      <c r="J159" s="103">
        <f>IF(COUNT(Table1367[[#This Row],[BEE1]:[Column4]])&gt;1,MIN(Table1367[[#This Row],[BEE1]:[Column4]]),0)</f>
        <v>0</v>
      </c>
      <c r="K15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59" s="86" t="str">
        <f>IF(Table1367[[#This Row],[Total]]&lt;&gt;"",RANK(Table1367[[#This Row],[Total]],Table1367[Total]),"")</f>
        <v/>
      </c>
      <c r="M159" s="105" t="str">
        <f>IF(Table1367[[#This Row],[Name]]&lt;&gt;"",Table1367[[#This Row],[Name]],"")</f>
        <v/>
      </c>
      <c r="N159" s="85">
        <f>SUM(Table1367[[#This Row],[BEE1]:[Column3]])-Table1367[[#This Row],[Discard]]</f>
        <v>0</v>
      </c>
      <c r="O159" s="105">
        <f>RANK(Table1367[[#This Row],[Total2]],Table1367[Total2])</f>
        <v>44</v>
      </c>
      <c r="P159" s="105"/>
    </row>
    <row r="160" spans="1:16">
      <c r="A160" s="85"/>
      <c r="B160" s="86"/>
      <c r="C160" s="86"/>
      <c r="D160" s="86"/>
      <c r="E160" s="86"/>
      <c r="F160" s="86"/>
      <c r="G160" s="86"/>
      <c r="H160" s="86"/>
      <c r="I160" s="86"/>
      <c r="J160" s="103">
        <f>IF(COUNT(Table1367[[#This Row],[BEE1]:[Column4]])&gt;1,MIN(Table1367[[#This Row],[BEE1]:[Column4]]),0)</f>
        <v>0</v>
      </c>
      <c r="K16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0" s="86" t="str">
        <f>IF(Table1367[[#This Row],[Total]]&lt;&gt;"",RANK(Table1367[[#This Row],[Total]],Table1367[Total]),"")</f>
        <v/>
      </c>
      <c r="M160" s="105" t="str">
        <f>IF(Table1367[[#This Row],[Name]]&lt;&gt;"",Table1367[[#This Row],[Name]],"")</f>
        <v/>
      </c>
      <c r="N160" s="85">
        <f>SUM(Table1367[[#This Row],[BEE1]:[Column3]])-Table1367[[#This Row],[Discard]]</f>
        <v>0</v>
      </c>
      <c r="O160" s="105">
        <f>RANK(Table1367[[#This Row],[Total2]],Table1367[Total2])</f>
        <v>44</v>
      </c>
      <c r="P160" s="105"/>
    </row>
    <row r="161" spans="1:16">
      <c r="A161" s="85"/>
      <c r="B161" s="86"/>
      <c r="C161" s="86"/>
      <c r="D161" s="86"/>
      <c r="E161" s="86"/>
      <c r="F161" s="86"/>
      <c r="G161" s="86"/>
      <c r="H161" s="86"/>
      <c r="I161" s="86"/>
      <c r="J161" s="103">
        <f>IF(COUNT(Table1367[[#This Row],[BEE1]:[Column4]])&gt;1,MIN(Table1367[[#This Row],[BEE1]:[Column4]]),0)</f>
        <v>0</v>
      </c>
      <c r="K16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1" s="86" t="str">
        <f>IF(Table1367[[#This Row],[Total]]&lt;&gt;"",RANK(Table1367[[#This Row],[Total]],Table1367[Total]),"")</f>
        <v/>
      </c>
      <c r="M161" s="105" t="str">
        <f>IF(Table1367[[#This Row],[Name]]&lt;&gt;"",Table1367[[#This Row],[Name]],"")</f>
        <v/>
      </c>
      <c r="N161" s="85">
        <f>SUM(Table1367[[#This Row],[BEE1]:[Column3]])-Table1367[[#This Row],[Discard]]</f>
        <v>0</v>
      </c>
      <c r="O161" s="105">
        <f>RANK(Table1367[[#This Row],[Total2]],Table1367[Total2])</f>
        <v>44</v>
      </c>
      <c r="P161" s="105"/>
    </row>
    <row r="162" spans="1:16">
      <c r="A162" s="85"/>
      <c r="B162" s="86"/>
      <c r="C162" s="86"/>
      <c r="D162" s="86"/>
      <c r="E162" s="86"/>
      <c r="F162" s="86"/>
      <c r="G162" s="86"/>
      <c r="H162" s="86"/>
      <c r="I162" s="86"/>
      <c r="J162" s="103">
        <f>IF(COUNT(Table1367[[#This Row],[BEE1]:[Column4]])&gt;1,MIN(Table1367[[#This Row],[BEE1]:[Column4]]),0)</f>
        <v>0</v>
      </c>
      <c r="K16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2" s="86" t="str">
        <f>IF(Table1367[[#This Row],[Total]]&lt;&gt;"",RANK(Table1367[[#This Row],[Total]],Table1367[Total]),"")</f>
        <v/>
      </c>
      <c r="M162" s="105" t="str">
        <f>IF(Table1367[[#This Row],[Name]]&lt;&gt;"",Table1367[[#This Row],[Name]],"")</f>
        <v/>
      </c>
      <c r="N162" s="85">
        <f>SUM(Table1367[[#This Row],[BEE1]:[Column3]])-Table1367[[#This Row],[Discard]]</f>
        <v>0</v>
      </c>
      <c r="O162" s="105">
        <f>RANK(Table1367[[#This Row],[Total2]],Table1367[Total2])</f>
        <v>44</v>
      </c>
      <c r="P162" s="105"/>
    </row>
    <row r="163" spans="1:16">
      <c r="A163" s="85"/>
      <c r="B163" s="86"/>
      <c r="C163" s="86"/>
      <c r="D163" s="86"/>
      <c r="E163" s="86"/>
      <c r="F163" s="86"/>
      <c r="G163" s="86"/>
      <c r="H163" s="86"/>
      <c r="I163" s="86"/>
      <c r="J163" s="103">
        <f>IF(COUNT(Table1367[[#This Row],[BEE1]:[Column4]])&gt;1,MIN(Table1367[[#This Row],[BEE1]:[Column4]]),0)</f>
        <v>0</v>
      </c>
      <c r="K16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3" s="86" t="str">
        <f>IF(Table1367[[#This Row],[Total]]&lt;&gt;"",RANK(Table1367[[#This Row],[Total]],Table1367[Total]),"")</f>
        <v/>
      </c>
      <c r="M163" s="105" t="str">
        <f>IF(Table1367[[#This Row],[Name]]&lt;&gt;"",Table1367[[#This Row],[Name]],"")</f>
        <v/>
      </c>
      <c r="N163" s="85">
        <f>SUM(Table1367[[#This Row],[BEE1]:[Column3]])-Table1367[[#This Row],[Discard]]</f>
        <v>0</v>
      </c>
      <c r="O163" s="105">
        <f>RANK(Table1367[[#This Row],[Total2]],Table1367[Total2])</f>
        <v>44</v>
      </c>
      <c r="P163" s="105"/>
    </row>
    <row r="164" spans="1:16">
      <c r="A164" s="85"/>
      <c r="B164" s="86"/>
      <c r="C164" s="86"/>
      <c r="D164" s="86"/>
      <c r="E164" s="86"/>
      <c r="F164" s="86"/>
      <c r="G164" s="86"/>
      <c r="H164" s="86"/>
      <c r="I164" s="86"/>
      <c r="J164" s="103">
        <f>IF(COUNT(Table1367[[#This Row],[BEE1]:[Column4]])&gt;1,MIN(Table1367[[#This Row],[BEE1]:[Column4]]),0)</f>
        <v>0</v>
      </c>
      <c r="K16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4" s="86" t="str">
        <f>IF(Table1367[[#This Row],[Total]]&lt;&gt;"",RANK(Table1367[[#This Row],[Total]],Table1367[Total]),"")</f>
        <v/>
      </c>
      <c r="M164" s="105" t="str">
        <f>IF(Table1367[[#This Row],[Name]]&lt;&gt;"",Table1367[[#This Row],[Name]],"")</f>
        <v/>
      </c>
      <c r="N164" s="85">
        <f>SUM(Table1367[[#This Row],[BEE1]:[Column3]])-Table1367[[#This Row],[Discard]]</f>
        <v>0</v>
      </c>
      <c r="O164" s="105">
        <f>RANK(Table1367[[#This Row],[Total2]],Table1367[Total2])</f>
        <v>44</v>
      </c>
      <c r="P164" s="105"/>
    </row>
    <row r="165" spans="1:16">
      <c r="A165" s="85"/>
      <c r="B165" s="86"/>
      <c r="C165" s="86"/>
      <c r="D165" s="86"/>
      <c r="E165" s="86"/>
      <c r="F165" s="86"/>
      <c r="G165" s="86"/>
      <c r="H165" s="86"/>
      <c r="I165" s="86"/>
      <c r="J165" s="103">
        <f>IF(COUNT(Table1367[[#This Row],[BEE1]:[Column4]])&gt;1,MIN(Table1367[[#This Row],[BEE1]:[Column4]]),0)</f>
        <v>0</v>
      </c>
      <c r="K16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5" s="86" t="str">
        <f>IF(Table1367[[#This Row],[Total]]&lt;&gt;"",RANK(Table1367[[#This Row],[Total]],Table1367[Total]),"")</f>
        <v/>
      </c>
      <c r="M165" s="105" t="str">
        <f>IF(Table1367[[#This Row],[Name]]&lt;&gt;"",Table1367[[#This Row],[Name]],"")</f>
        <v/>
      </c>
      <c r="N165" s="85">
        <f>SUM(Table1367[[#This Row],[BEE1]:[Column3]])-Table1367[[#This Row],[Discard]]</f>
        <v>0</v>
      </c>
      <c r="O165" s="105">
        <f>RANK(Table1367[[#This Row],[Total2]],Table1367[Total2])</f>
        <v>44</v>
      </c>
      <c r="P165" s="105"/>
    </row>
    <row r="166" spans="1:16">
      <c r="A166" s="85"/>
      <c r="B166" s="86"/>
      <c r="C166" s="86"/>
      <c r="D166" s="86"/>
      <c r="E166" s="86"/>
      <c r="F166" s="86"/>
      <c r="G166" s="86"/>
      <c r="H166" s="86"/>
      <c r="I166" s="86"/>
      <c r="J166" s="103">
        <f>IF(COUNT(Table1367[[#This Row],[BEE1]:[Column4]])&gt;1,MIN(Table1367[[#This Row],[BEE1]:[Column4]]),0)</f>
        <v>0</v>
      </c>
      <c r="K16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6" s="86" t="str">
        <f>IF(Table1367[[#This Row],[Total]]&lt;&gt;"",RANK(Table1367[[#This Row],[Total]],Table1367[Total]),"")</f>
        <v/>
      </c>
      <c r="M166" s="105" t="str">
        <f>IF(Table1367[[#This Row],[Name]]&lt;&gt;"",Table1367[[#This Row],[Name]],"")</f>
        <v/>
      </c>
      <c r="N166" s="85">
        <f>SUM(Table1367[[#This Row],[BEE1]:[Column3]])-Table1367[[#This Row],[Discard]]</f>
        <v>0</v>
      </c>
      <c r="O166" s="105">
        <f>RANK(Table1367[[#This Row],[Total2]],Table1367[Total2])</f>
        <v>44</v>
      </c>
      <c r="P166" s="105"/>
    </row>
    <row r="167" spans="1:16">
      <c r="A167" s="85"/>
      <c r="B167" s="86"/>
      <c r="C167" s="86"/>
      <c r="D167" s="86"/>
      <c r="E167" s="86"/>
      <c r="F167" s="86"/>
      <c r="G167" s="86"/>
      <c r="H167" s="86"/>
      <c r="I167" s="86"/>
      <c r="J167" s="103">
        <f>IF(COUNT(Table1367[[#This Row],[BEE1]:[Column4]])&gt;1,MIN(Table1367[[#This Row],[BEE1]:[Column4]]),0)</f>
        <v>0</v>
      </c>
      <c r="K16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7" s="86" t="str">
        <f>IF(Table1367[[#This Row],[Total]]&lt;&gt;"",RANK(Table1367[[#This Row],[Total]],Table1367[Total]),"")</f>
        <v/>
      </c>
      <c r="M167" s="105" t="str">
        <f>IF(Table1367[[#This Row],[Name]]&lt;&gt;"",Table1367[[#This Row],[Name]],"")</f>
        <v/>
      </c>
      <c r="N167" s="85">
        <f>SUM(Table1367[[#This Row],[BEE1]:[Column3]])-Table1367[[#This Row],[Discard]]</f>
        <v>0</v>
      </c>
      <c r="O167" s="105">
        <f>RANK(Table1367[[#This Row],[Total2]],Table1367[Total2])</f>
        <v>44</v>
      </c>
      <c r="P167" s="105"/>
    </row>
    <row r="168" spans="1:16">
      <c r="A168" s="85"/>
      <c r="B168" s="86"/>
      <c r="C168" s="86"/>
      <c r="D168" s="86"/>
      <c r="E168" s="86"/>
      <c r="F168" s="86"/>
      <c r="G168" s="86"/>
      <c r="H168" s="86"/>
      <c r="I168" s="86"/>
      <c r="J168" s="103">
        <f>IF(COUNT(Table1367[[#This Row],[BEE1]:[Column4]])&gt;1,MIN(Table1367[[#This Row],[BEE1]:[Column4]]),0)</f>
        <v>0</v>
      </c>
      <c r="K16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8" s="86" t="str">
        <f>IF(Table1367[[#This Row],[Total]]&lt;&gt;"",RANK(Table1367[[#This Row],[Total]],Table1367[Total]),"")</f>
        <v/>
      </c>
      <c r="M168" s="105" t="str">
        <f>IF(Table1367[[#This Row],[Name]]&lt;&gt;"",Table1367[[#This Row],[Name]],"")</f>
        <v/>
      </c>
      <c r="N168" s="85">
        <f>SUM(Table1367[[#This Row],[BEE1]:[Column3]])-Table1367[[#This Row],[Discard]]</f>
        <v>0</v>
      </c>
      <c r="O168" s="105">
        <f>RANK(Table1367[[#This Row],[Total2]],Table1367[Total2])</f>
        <v>44</v>
      </c>
      <c r="P168" s="105"/>
    </row>
    <row r="169" spans="1:16">
      <c r="A169" s="85"/>
      <c r="B169" s="86"/>
      <c r="C169" s="86"/>
      <c r="D169" s="86"/>
      <c r="E169" s="86"/>
      <c r="F169" s="86"/>
      <c r="G169" s="86"/>
      <c r="H169" s="86"/>
      <c r="I169" s="86"/>
      <c r="J169" s="103">
        <f>IF(COUNT(Table1367[[#This Row],[BEE1]:[Column4]])&gt;1,MIN(Table1367[[#This Row],[BEE1]:[Column4]]),0)</f>
        <v>0</v>
      </c>
      <c r="K16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69" s="86" t="str">
        <f>IF(Table1367[[#This Row],[Total]]&lt;&gt;"",RANK(Table1367[[#This Row],[Total]],Table1367[Total]),"")</f>
        <v/>
      </c>
      <c r="M169" s="105" t="str">
        <f>IF(Table1367[[#This Row],[Name]]&lt;&gt;"",Table1367[[#This Row],[Name]],"")</f>
        <v/>
      </c>
      <c r="N169" s="85">
        <f>SUM(Table1367[[#This Row],[BEE1]:[Column3]])-Table1367[[#This Row],[Discard]]</f>
        <v>0</v>
      </c>
      <c r="O169" s="105">
        <f>RANK(Table1367[[#This Row],[Total2]],Table1367[Total2])</f>
        <v>44</v>
      </c>
      <c r="P169" s="105"/>
    </row>
    <row r="170" spans="1:16">
      <c r="A170" s="85"/>
      <c r="B170" s="86"/>
      <c r="C170" s="86"/>
      <c r="D170" s="86"/>
      <c r="E170" s="86"/>
      <c r="F170" s="86"/>
      <c r="G170" s="86"/>
      <c r="H170" s="86"/>
      <c r="I170" s="86"/>
      <c r="J170" s="103">
        <f>IF(COUNT(Table1367[[#This Row],[BEE1]:[Column4]])&gt;1,MIN(Table1367[[#This Row],[BEE1]:[Column4]]),0)</f>
        <v>0</v>
      </c>
      <c r="K17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0" s="86" t="str">
        <f>IF(Table1367[[#This Row],[Total]]&lt;&gt;"",RANK(Table1367[[#This Row],[Total]],Table1367[Total]),"")</f>
        <v/>
      </c>
      <c r="M170" s="105" t="str">
        <f>IF(Table1367[[#This Row],[Name]]&lt;&gt;"",Table1367[[#This Row],[Name]],"")</f>
        <v/>
      </c>
      <c r="N170" s="85">
        <f>SUM(Table1367[[#This Row],[BEE1]:[Column3]])-Table1367[[#This Row],[Discard]]</f>
        <v>0</v>
      </c>
      <c r="O170" s="105">
        <f>RANK(Table1367[[#This Row],[Total2]],Table1367[Total2])</f>
        <v>44</v>
      </c>
      <c r="P170" s="105"/>
    </row>
    <row r="171" spans="1:16">
      <c r="A171" s="85"/>
      <c r="B171" s="86"/>
      <c r="C171" s="86"/>
      <c r="D171" s="86"/>
      <c r="E171" s="86"/>
      <c r="F171" s="86"/>
      <c r="G171" s="86"/>
      <c r="H171" s="86"/>
      <c r="I171" s="86"/>
      <c r="J171" s="103">
        <f>IF(COUNT(Table1367[[#This Row],[BEE1]:[Column4]])&gt;1,MIN(Table1367[[#This Row],[BEE1]:[Column4]]),0)</f>
        <v>0</v>
      </c>
      <c r="K17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1" s="86" t="str">
        <f>IF(Table1367[[#This Row],[Total]]&lt;&gt;"",RANK(Table1367[[#This Row],[Total]],Table1367[Total]),"")</f>
        <v/>
      </c>
      <c r="M171" s="105" t="str">
        <f>IF(Table1367[[#This Row],[Name]]&lt;&gt;"",Table1367[[#This Row],[Name]],"")</f>
        <v/>
      </c>
      <c r="N171" s="85">
        <f>SUM(Table1367[[#This Row],[BEE1]:[Column3]])-Table1367[[#This Row],[Discard]]</f>
        <v>0</v>
      </c>
      <c r="O171" s="105">
        <f>RANK(Table1367[[#This Row],[Total2]],Table1367[Total2])</f>
        <v>44</v>
      </c>
      <c r="P171" s="105"/>
    </row>
    <row r="172" spans="1:16">
      <c r="A172" s="85"/>
      <c r="B172" s="86"/>
      <c r="C172" s="86"/>
      <c r="D172" s="86"/>
      <c r="E172" s="86"/>
      <c r="F172" s="86"/>
      <c r="G172" s="86"/>
      <c r="H172" s="86"/>
      <c r="I172" s="86"/>
      <c r="J172" s="103">
        <f>IF(COUNT(Table1367[[#This Row],[BEE1]:[Column4]])&gt;1,MIN(Table1367[[#This Row],[BEE1]:[Column4]]),0)</f>
        <v>0</v>
      </c>
      <c r="K17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2" s="86" t="str">
        <f>IF(Table1367[[#This Row],[Total]]&lt;&gt;"",RANK(Table1367[[#This Row],[Total]],Table1367[Total]),"")</f>
        <v/>
      </c>
      <c r="M172" s="105" t="str">
        <f>IF(Table1367[[#This Row],[Name]]&lt;&gt;"",Table1367[[#This Row],[Name]],"")</f>
        <v/>
      </c>
      <c r="N172" s="85">
        <f>SUM(Table1367[[#This Row],[BEE1]:[Column3]])-Table1367[[#This Row],[Discard]]</f>
        <v>0</v>
      </c>
      <c r="O172" s="105">
        <f>RANK(Table1367[[#This Row],[Total2]],Table1367[Total2])</f>
        <v>44</v>
      </c>
      <c r="P172" s="105"/>
    </row>
    <row r="173" spans="1:16">
      <c r="A173" s="85"/>
      <c r="B173" s="86"/>
      <c r="C173" s="86"/>
      <c r="D173" s="86"/>
      <c r="E173" s="86"/>
      <c r="F173" s="86"/>
      <c r="G173" s="86"/>
      <c r="H173" s="86"/>
      <c r="I173" s="86"/>
      <c r="J173" s="103">
        <f>IF(COUNT(Table1367[[#This Row],[BEE1]:[Column4]])&gt;1,MIN(Table1367[[#This Row],[BEE1]:[Column4]]),0)</f>
        <v>0</v>
      </c>
      <c r="K17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3" s="86" t="str">
        <f>IF(Table1367[[#This Row],[Total]]&lt;&gt;"",RANK(Table1367[[#This Row],[Total]],Table1367[Total]),"")</f>
        <v/>
      </c>
      <c r="M173" s="105" t="str">
        <f>IF(Table1367[[#This Row],[Name]]&lt;&gt;"",Table1367[[#This Row],[Name]],"")</f>
        <v/>
      </c>
      <c r="N173" s="85">
        <f>SUM(Table1367[[#This Row],[BEE1]:[Column3]])-Table1367[[#This Row],[Discard]]</f>
        <v>0</v>
      </c>
      <c r="O173" s="105">
        <f>RANK(Table1367[[#This Row],[Total2]],Table1367[Total2])</f>
        <v>44</v>
      </c>
      <c r="P173" s="105"/>
    </row>
    <row r="174" spans="1:16">
      <c r="A174" s="85"/>
      <c r="B174" s="86"/>
      <c r="C174" s="86"/>
      <c r="D174" s="86"/>
      <c r="E174" s="86"/>
      <c r="F174" s="86"/>
      <c r="G174" s="86"/>
      <c r="H174" s="86"/>
      <c r="I174" s="86"/>
      <c r="J174" s="103">
        <f>IF(COUNT(Table1367[[#This Row],[BEE1]:[Column4]])&gt;1,MIN(Table1367[[#This Row],[BEE1]:[Column4]]),0)</f>
        <v>0</v>
      </c>
      <c r="K17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4" s="86" t="str">
        <f>IF(Table1367[[#This Row],[Total]]&lt;&gt;"",RANK(Table1367[[#This Row],[Total]],Table1367[Total]),"")</f>
        <v/>
      </c>
      <c r="M174" s="105" t="str">
        <f>IF(Table1367[[#This Row],[Name]]&lt;&gt;"",Table1367[[#This Row],[Name]],"")</f>
        <v/>
      </c>
      <c r="N174" s="85">
        <f>SUM(Table1367[[#This Row],[BEE1]:[Column3]])-Table1367[[#This Row],[Discard]]</f>
        <v>0</v>
      </c>
      <c r="O174" s="105">
        <f>RANK(Table1367[[#This Row],[Total2]],Table1367[Total2])</f>
        <v>44</v>
      </c>
      <c r="P174" s="105"/>
    </row>
    <row r="175" spans="1:16">
      <c r="A175" s="85"/>
      <c r="B175" s="86"/>
      <c r="C175" s="86"/>
      <c r="D175" s="86"/>
      <c r="E175" s="86"/>
      <c r="F175" s="86"/>
      <c r="G175" s="86"/>
      <c r="H175" s="86"/>
      <c r="I175" s="86"/>
      <c r="J175" s="103">
        <f>IF(COUNT(Table1367[[#This Row],[BEE1]:[Column4]])&gt;1,MIN(Table1367[[#This Row],[BEE1]:[Column4]]),0)</f>
        <v>0</v>
      </c>
      <c r="K17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5" s="86" t="str">
        <f>IF(Table1367[[#This Row],[Total]]&lt;&gt;"",RANK(Table1367[[#This Row],[Total]],Table1367[Total]),"")</f>
        <v/>
      </c>
      <c r="M175" s="105" t="str">
        <f>IF(Table1367[[#This Row],[Name]]&lt;&gt;"",Table1367[[#This Row],[Name]],"")</f>
        <v/>
      </c>
      <c r="N175" s="85">
        <f>SUM(Table1367[[#This Row],[BEE1]:[Column3]])-Table1367[[#This Row],[Discard]]</f>
        <v>0</v>
      </c>
      <c r="O175" s="105">
        <f>RANK(Table1367[[#This Row],[Total2]],Table1367[Total2])</f>
        <v>44</v>
      </c>
      <c r="P175" s="105"/>
    </row>
    <row r="176" spans="1:16">
      <c r="A176" s="85"/>
      <c r="B176" s="86"/>
      <c r="C176" s="86"/>
      <c r="D176" s="86"/>
      <c r="E176" s="86"/>
      <c r="F176" s="86"/>
      <c r="G176" s="86"/>
      <c r="H176" s="86"/>
      <c r="I176" s="86"/>
      <c r="J176" s="103">
        <f>IF(COUNT(Table1367[[#This Row],[BEE1]:[Column4]])&gt;1,MIN(Table1367[[#This Row],[BEE1]:[Column4]]),0)</f>
        <v>0</v>
      </c>
      <c r="K17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6" s="86" t="str">
        <f>IF(Table1367[[#This Row],[Total]]&lt;&gt;"",RANK(Table1367[[#This Row],[Total]],Table1367[Total]),"")</f>
        <v/>
      </c>
      <c r="M176" s="105" t="str">
        <f>IF(Table1367[[#This Row],[Name]]&lt;&gt;"",Table1367[[#This Row],[Name]],"")</f>
        <v/>
      </c>
      <c r="N176" s="85">
        <f>SUM(Table1367[[#This Row],[BEE1]:[Column3]])-Table1367[[#This Row],[Discard]]</f>
        <v>0</v>
      </c>
      <c r="O176" s="105">
        <f>RANK(Table1367[[#This Row],[Total2]],Table1367[Total2])</f>
        <v>44</v>
      </c>
      <c r="P176" s="105"/>
    </row>
    <row r="177" spans="1:16">
      <c r="A177" s="85"/>
      <c r="B177" s="86"/>
      <c r="C177" s="86"/>
      <c r="D177" s="86"/>
      <c r="E177" s="86"/>
      <c r="F177" s="86"/>
      <c r="G177" s="86"/>
      <c r="H177" s="86"/>
      <c r="I177" s="86"/>
      <c r="J177" s="103">
        <f>IF(COUNT(Table1367[[#This Row],[BEE1]:[Column4]])&gt;1,MIN(Table1367[[#This Row],[BEE1]:[Column4]]),0)</f>
        <v>0</v>
      </c>
      <c r="K17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7" s="86" t="str">
        <f>IF(Table1367[[#This Row],[Total]]&lt;&gt;"",RANK(Table1367[[#This Row],[Total]],Table1367[Total]),"")</f>
        <v/>
      </c>
      <c r="M177" s="105" t="str">
        <f>IF(Table1367[[#This Row],[Name]]&lt;&gt;"",Table1367[[#This Row],[Name]],"")</f>
        <v/>
      </c>
      <c r="N177" s="85">
        <f>SUM(Table1367[[#This Row],[BEE1]:[Column3]])-Table1367[[#This Row],[Discard]]</f>
        <v>0</v>
      </c>
      <c r="O177" s="105">
        <f>RANK(Table1367[[#This Row],[Total2]],Table1367[Total2])</f>
        <v>44</v>
      </c>
      <c r="P177" s="105"/>
    </row>
    <row r="178" spans="1:16">
      <c r="A178" s="85"/>
      <c r="B178" s="86"/>
      <c r="C178" s="86"/>
      <c r="D178" s="86"/>
      <c r="E178" s="86"/>
      <c r="F178" s="86"/>
      <c r="G178" s="86"/>
      <c r="H178" s="86"/>
      <c r="I178" s="86"/>
      <c r="J178" s="103">
        <f>IF(COUNT(Table1367[[#This Row],[BEE1]:[Column4]])&gt;1,MIN(Table1367[[#This Row],[BEE1]:[Column4]]),0)</f>
        <v>0</v>
      </c>
      <c r="K17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8" s="86" t="str">
        <f>IF(Table1367[[#This Row],[Total]]&lt;&gt;"",RANK(Table1367[[#This Row],[Total]],Table1367[Total]),"")</f>
        <v/>
      </c>
      <c r="M178" s="105" t="str">
        <f>IF(Table1367[[#This Row],[Name]]&lt;&gt;"",Table1367[[#This Row],[Name]],"")</f>
        <v/>
      </c>
      <c r="N178" s="85">
        <f>SUM(Table1367[[#This Row],[BEE1]:[Column3]])-Table1367[[#This Row],[Discard]]</f>
        <v>0</v>
      </c>
      <c r="O178" s="105">
        <f>RANK(Table1367[[#This Row],[Total2]],Table1367[Total2])</f>
        <v>44</v>
      </c>
      <c r="P178" s="105"/>
    </row>
    <row r="179" spans="1:16">
      <c r="A179" s="85"/>
      <c r="B179" s="86"/>
      <c r="C179" s="86"/>
      <c r="D179" s="86"/>
      <c r="E179" s="86"/>
      <c r="F179" s="86"/>
      <c r="G179" s="86"/>
      <c r="H179" s="86"/>
      <c r="I179" s="86"/>
      <c r="J179" s="103">
        <f>IF(COUNT(Table1367[[#This Row],[BEE1]:[Column4]])&gt;1,MIN(Table1367[[#This Row],[BEE1]:[Column4]]),0)</f>
        <v>0</v>
      </c>
      <c r="K17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79" s="86" t="str">
        <f>IF(Table1367[[#This Row],[Total]]&lt;&gt;"",RANK(Table1367[[#This Row],[Total]],Table1367[Total]),"")</f>
        <v/>
      </c>
      <c r="M179" s="105" t="str">
        <f>IF(Table1367[[#This Row],[Name]]&lt;&gt;"",Table1367[[#This Row],[Name]],"")</f>
        <v/>
      </c>
      <c r="N179" s="85">
        <f>SUM(Table1367[[#This Row],[BEE1]:[Column3]])-Table1367[[#This Row],[Discard]]</f>
        <v>0</v>
      </c>
      <c r="O179" s="105">
        <f>RANK(Table1367[[#This Row],[Total2]],Table1367[Total2])</f>
        <v>44</v>
      </c>
      <c r="P179" s="105"/>
    </row>
    <row r="180" spans="1:16">
      <c r="A180" s="85"/>
      <c r="B180" s="86"/>
      <c r="C180" s="86"/>
      <c r="D180" s="86"/>
      <c r="E180" s="86"/>
      <c r="F180" s="86"/>
      <c r="G180" s="86"/>
      <c r="H180" s="86"/>
      <c r="I180" s="86"/>
      <c r="J180" s="103">
        <f>IF(COUNT(Table1367[[#This Row],[BEE1]:[Column4]])&gt;1,MIN(Table1367[[#This Row],[BEE1]:[Column4]]),0)</f>
        <v>0</v>
      </c>
      <c r="K18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0" s="86" t="str">
        <f>IF(Table1367[[#This Row],[Total]]&lt;&gt;"",RANK(Table1367[[#This Row],[Total]],Table1367[Total]),"")</f>
        <v/>
      </c>
      <c r="M180" s="105" t="str">
        <f>IF(Table1367[[#This Row],[Name]]&lt;&gt;"",Table1367[[#This Row],[Name]],"")</f>
        <v/>
      </c>
      <c r="N180" s="85">
        <f>SUM(Table1367[[#This Row],[BEE1]:[Column3]])-Table1367[[#This Row],[Discard]]</f>
        <v>0</v>
      </c>
      <c r="O180" s="105">
        <f>RANK(Table1367[[#This Row],[Total2]],Table1367[Total2])</f>
        <v>44</v>
      </c>
      <c r="P180" s="105"/>
    </row>
    <row r="181" spans="1:16">
      <c r="A181" s="85"/>
      <c r="B181" s="86"/>
      <c r="C181" s="86"/>
      <c r="D181" s="86"/>
      <c r="E181" s="86"/>
      <c r="F181" s="86"/>
      <c r="G181" s="86"/>
      <c r="H181" s="86"/>
      <c r="I181" s="86"/>
      <c r="J181" s="103">
        <f>IF(COUNT(Table1367[[#This Row],[BEE1]:[Column4]])&gt;1,MIN(Table1367[[#This Row],[BEE1]:[Column4]]),0)</f>
        <v>0</v>
      </c>
      <c r="K18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1" s="86" t="str">
        <f>IF(Table1367[[#This Row],[Total]]&lt;&gt;"",RANK(Table1367[[#This Row],[Total]],Table1367[Total]),"")</f>
        <v/>
      </c>
      <c r="M181" s="105" t="str">
        <f>IF(Table1367[[#This Row],[Name]]&lt;&gt;"",Table1367[[#This Row],[Name]],"")</f>
        <v/>
      </c>
      <c r="N181" s="85">
        <f>SUM(Table1367[[#This Row],[BEE1]:[Column3]])-Table1367[[#This Row],[Discard]]</f>
        <v>0</v>
      </c>
      <c r="O181" s="105">
        <f>RANK(Table1367[[#This Row],[Total2]],Table1367[Total2])</f>
        <v>44</v>
      </c>
      <c r="P181" s="105"/>
    </row>
    <row r="182" spans="1:16">
      <c r="A182" s="85"/>
      <c r="B182" s="86"/>
      <c r="C182" s="86"/>
      <c r="D182" s="86"/>
      <c r="E182" s="86"/>
      <c r="F182" s="86"/>
      <c r="G182" s="86"/>
      <c r="H182" s="86"/>
      <c r="I182" s="86"/>
      <c r="J182" s="103">
        <f>IF(COUNT(Table1367[[#This Row],[BEE1]:[Column4]])&gt;1,MIN(Table1367[[#This Row],[BEE1]:[Column4]]),0)</f>
        <v>0</v>
      </c>
      <c r="K18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2" s="86" t="str">
        <f>IF(Table1367[[#This Row],[Total]]&lt;&gt;"",RANK(Table1367[[#This Row],[Total]],Table1367[Total]),"")</f>
        <v/>
      </c>
      <c r="M182" s="105" t="str">
        <f>IF(Table1367[[#This Row],[Name]]&lt;&gt;"",Table1367[[#This Row],[Name]],"")</f>
        <v/>
      </c>
      <c r="N182" s="85">
        <f>SUM(Table1367[[#This Row],[BEE1]:[Column3]])-Table1367[[#This Row],[Discard]]</f>
        <v>0</v>
      </c>
      <c r="O182" s="105">
        <f>RANK(Table1367[[#This Row],[Total2]],Table1367[Total2])</f>
        <v>44</v>
      </c>
      <c r="P182" s="105"/>
    </row>
    <row r="183" spans="1:16">
      <c r="A183" s="85"/>
      <c r="B183" s="86"/>
      <c r="C183" s="86"/>
      <c r="D183" s="86"/>
      <c r="E183" s="86"/>
      <c r="F183" s="86"/>
      <c r="G183" s="86"/>
      <c r="H183" s="86"/>
      <c r="I183" s="86"/>
      <c r="J183" s="103">
        <f>IF(COUNT(Table1367[[#This Row],[BEE1]:[Column4]])&gt;1,MIN(Table1367[[#This Row],[BEE1]:[Column4]]),0)</f>
        <v>0</v>
      </c>
      <c r="K18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3" s="86" t="str">
        <f>IF(Table1367[[#This Row],[Total]]&lt;&gt;"",RANK(Table1367[[#This Row],[Total]],Table1367[Total]),"")</f>
        <v/>
      </c>
      <c r="M183" s="105" t="str">
        <f>IF(Table1367[[#This Row],[Name]]&lt;&gt;"",Table1367[[#This Row],[Name]],"")</f>
        <v/>
      </c>
      <c r="N183" s="85">
        <f>SUM(Table1367[[#This Row],[BEE1]:[Column3]])-Table1367[[#This Row],[Discard]]</f>
        <v>0</v>
      </c>
      <c r="O183" s="105">
        <f>RANK(Table1367[[#This Row],[Total2]],Table1367[Total2])</f>
        <v>44</v>
      </c>
      <c r="P183" s="105"/>
    </row>
    <row r="184" spans="1:16">
      <c r="A184" s="85"/>
      <c r="B184" s="86"/>
      <c r="C184" s="86"/>
      <c r="D184" s="86"/>
      <c r="E184" s="86"/>
      <c r="F184" s="86"/>
      <c r="G184" s="86"/>
      <c r="H184" s="86"/>
      <c r="I184" s="86"/>
      <c r="J184" s="103">
        <f>IF(COUNT(Table1367[[#This Row],[BEE1]:[Column4]])&gt;1,MIN(Table1367[[#This Row],[BEE1]:[Column4]]),0)</f>
        <v>0</v>
      </c>
      <c r="K18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4" s="86" t="str">
        <f>IF(Table1367[[#This Row],[Total]]&lt;&gt;"",RANK(Table1367[[#This Row],[Total]],Table1367[Total]),"")</f>
        <v/>
      </c>
      <c r="M184" s="105" t="str">
        <f>IF(Table1367[[#This Row],[Name]]&lt;&gt;"",Table1367[[#This Row],[Name]],"")</f>
        <v/>
      </c>
      <c r="N184" s="85">
        <f>SUM(Table1367[[#This Row],[BEE1]:[Column3]])-Table1367[[#This Row],[Discard]]</f>
        <v>0</v>
      </c>
      <c r="O184" s="105">
        <f>RANK(Table1367[[#This Row],[Total2]],Table1367[Total2])</f>
        <v>44</v>
      </c>
      <c r="P184" s="105"/>
    </row>
    <row r="185" spans="1:16">
      <c r="A185" s="85"/>
      <c r="B185" s="86"/>
      <c r="C185" s="86"/>
      <c r="D185" s="86"/>
      <c r="E185" s="86"/>
      <c r="F185" s="86"/>
      <c r="G185" s="86"/>
      <c r="H185" s="86"/>
      <c r="I185" s="86"/>
      <c r="J185" s="103">
        <f>IF(COUNT(Table1367[[#This Row],[BEE1]:[Column4]])&gt;1,MIN(Table1367[[#This Row],[BEE1]:[Column4]]),0)</f>
        <v>0</v>
      </c>
      <c r="K18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5" s="86" t="str">
        <f>IF(Table1367[[#This Row],[Total]]&lt;&gt;"",RANK(Table1367[[#This Row],[Total]],Table1367[Total]),"")</f>
        <v/>
      </c>
      <c r="M185" s="105" t="str">
        <f>IF(Table1367[[#This Row],[Name]]&lt;&gt;"",Table1367[[#This Row],[Name]],"")</f>
        <v/>
      </c>
      <c r="N185" s="85">
        <f>SUM(Table1367[[#This Row],[BEE1]:[Column3]])-Table1367[[#This Row],[Discard]]</f>
        <v>0</v>
      </c>
      <c r="O185" s="105">
        <f>RANK(Table1367[[#This Row],[Total2]],Table1367[Total2])</f>
        <v>44</v>
      </c>
      <c r="P185" s="105"/>
    </row>
    <row r="186" spans="1:16">
      <c r="A186" s="85"/>
      <c r="B186" s="86"/>
      <c r="C186" s="86"/>
      <c r="D186" s="86"/>
      <c r="E186" s="86"/>
      <c r="F186" s="86"/>
      <c r="G186" s="86"/>
      <c r="H186" s="86"/>
      <c r="I186" s="86"/>
      <c r="J186" s="108">
        <f>IF(COUNT(Table13[[#This Row],[Sou]:[Bal]])&gt;0,MIN(Table13[[#This Row],[Sou]:[Bal]]),0)</f>
        <v>0</v>
      </c>
      <c r="K18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6" s="86" t="str">
        <f>IF(Table1367[[#This Row],[Total]]&lt;&gt;"",RANK(Table1367[[#This Row],[Total]],Table1367[Total]),"")</f>
        <v/>
      </c>
      <c r="M186" s="105" t="str">
        <f>IF(Table1367[[#This Row],[Name]]&lt;&gt;"",Table1367[[#This Row],[Name]],"")</f>
        <v/>
      </c>
      <c r="N186" s="85">
        <f>SUM(Table1367[[#This Row],[BEE1]:[Column3]])-Table1367[[#This Row],[Discard]]</f>
        <v>0</v>
      </c>
      <c r="O186" s="105">
        <f>RANK(Table1367[[#This Row],[Total2]],Table1367[Total2])</f>
        <v>44</v>
      </c>
      <c r="P186" s="105"/>
    </row>
    <row r="187" spans="1:16">
      <c r="A187" s="85"/>
      <c r="B187" s="86"/>
      <c r="C187" s="86"/>
      <c r="D187" s="86"/>
      <c r="E187" s="86"/>
      <c r="F187" s="86"/>
      <c r="G187" s="86"/>
      <c r="H187" s="86"/>
      <c r="I187" s="86"/>
      <c r="J187" s="108">
        <f>IF(COUNT(Table13[[#This Row],[Sou]:[Bal]])&gt;0,MIN(Table13[[#This Row],[Sou]:[Bal]]),0)</f>
        <v>0</v>
      </c>
      <c r="K18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7" s="86" t="str">
        <f>IF(Table1367[[#This Row],[Total]]&lt;&gt;"",RANK(Table1367[[#This Row],[Total]],Table1367[Total]),"")</f>
        <v/>
      </c>
      <c r="M187" s="105" t="str">
        <f>IF(Table1367[[#This Row],[Name]]&lt;&gt;"",Table1367[[#This Row],[Name]],"")</f>
        <v/>
      </c>
      <c r="N187" s="85">
        <f>SUM(Table1367[[#This Row],[BEE1]:[Column3]])-Table1367[[#This Row],[Discard]]</f>
        <v>0</v>
      </c>
      <c r="O187" s="105">
        <f>RANK(Table1367[[#This Row],[Total2]],Table1367[Total2])</f>
        <v>44</v>
      </c>
      <c r="P187" s="105"/>
    </row>
    <row r="188" spans="1:16">
      <c r="A188" s="85"/>
      <c r="B188" s="86"/>
      <c r="C188" s="86"/>
      <c r="D188" s="86"/>
      <c r="E188" s="86"/>
      <c r="F188" s="86"/>
      <c r="G188" s="86"/>
      <c r="H188" s="86"/>
      <c r="I188" s="86"/>
      <c r="J188" s="108">
        <f>IF(COUNT(Table13[[#This Row],[Sou]:[Bal]])&gt;0,MIN(Table13[[#This Row],[Sou]:[Bal]]),0)</f>
        <v>0</v>
      </c>
      <c r="K18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8" s="86" t="str">
        <f>IF(Table1367[[#This Row],[Total]]&lt;&gt;"",RANK(Table1367[[#This Row],[Total]],Table1367[Total]),"")</f>
        <v/>
      </c>
      <c r="M188" s="105" t="str">
        <f>IF(Table1367[[#This Row],[Name]]&lt;&gt;"",Table1367[[#This Row],[Name]],"")</f>
        <v/>
      </c>
      <c r="N188" s="85">
        <f>SUM(Table1367[[#This Row],[BEE1]:[Column3]])-Table1367[[#This Row],[Discard]]</f>
        <v>0</v>
      </c>
      <c r="O188" s="105">
        <f>RANK(Table1367[[#This Row],[Total2]],Table1367[Total2])</f>
        <v>44</v>
      </c>
      <c r="P188" s="105"/>
    </row>
    <row r="189" spans="1:16">
      <c r="A189" s="85"/>
      <c r="B189" s="86"/>
      <c r="C189" s="86"/>
      <c r="D189" s="86"/>
      <c r="E189" s="86"/>
      <c r="F189" s="86"/>
      <c r="G189" s="86"/>
      <c r="H189" s="86"/>
      <c r="I189" s="86"/>
      <c r="J189" s="108">
        <f>IF(COUNT(Table13[[#This Row],[Sou]:[Bal]])&gt;0,MIN(Table13[[#This Row],[Sou]:[Bal]]),0)</f>
        <v>0</v>
      </c>
      <c r="K18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89" s="86" t="str">
        <f>IF(Table1367[[#This Row],[Total]]&lt;&gt;"",RANK(Table1367[[#This Row],[Total]],Table1367[Total]),"")</f>
        <v/>
      </c>
      <c r="M189" s="105" t="str">
        <f>IF(Table1367[[#This Row],[Name]]&lt;&gt;"",Table1367[[#This Row],[Name]],"")</f>
        <v/>
      </c>
      <c r="N189" s="85">
        <f>SUM(Table1367[[#This Row],[BEE1]:[Column3]])-Table1367[[#This Row],[Discard]]</f>
        <v>0</v>
      </c>
      <c r="O189" s="105">
        <f>RANK(Table1367[[#This Row],[Total2]],Table1367[Total2])</f>
        <v>44</v>
      </c>
      <c r="P189" s="105"/>
    </row>
    <row r="190" spans="1:16">
      <c r="A190" s="85"/>
      <c r="B190" s="86"/>
      <c r="C190" s="86"/>
      <c r="D190" s="86"/>
      <c r="E190" s="86"/>
      <c r="F190" s="86"/>
      <c r="G190" s="86"/>
      <c r="H190" s="86"/>
      <c r="I190" s="86"/>
      <c r="J190" s="108">
        <f>IF(COUNT(Table13[[#This Row],[Sou]:[Bal]])&gt;0,MIN(Table13[[#This Row],[Sou]:[Bal]]),0)</f>
        <v>0</v>
      </c>
      <c r="K19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0" s="86" t="str">
        <f>IF(Table1367[[#This Row],[Total]]&lt;&gt;"",RANK(Table1367[[#This Row],[Total]],Table1367[Total]),"")</f>
        <v/>
      </c>
      <c r="M190" s="105" t="str">
        <f>IF(Table1367[[#This Row],[Name]]&lt;&gt;"",Table1367[[#This Row],[Name]],"")</f>
        <v/>
      </c>
      <c r="N190" s="85">
        <f>SUM(Table1367[[#This Row],[BEE1]:[Column3]])-Table1367[[#This Row],[Discard]]</f>
        <v>0</v>
      </c>
      <c r="O190" s="105">
        <f>RANK(Table1367[[#This Row],[Total2]],Table1367[Total2])</f>
        <v>44</v>
      </c>
      <c r="P190" s="105"/>
    </row>
    <row r="191" spans="1:16">
      <c r="A191" s="85"/>
      <c r="B191" s="86"/>
      <c r="C191" s="86"/>
      <c r="D191" s="86"/>
      <c r="E191" s="86"/>
      <c r="F191" s="86"/>
      <c r="G191" s="86"/>
      <c r="H191" s="86"/>
      <c r="I191" s="86"/>
      <c r="J191" s="108">
        <f>IF(COUNT(Table13[[#This Row],[Sou]:[Bal]])&gt;0,MIN(Table13[[#This Row],[Sou]:[Bal]]),0)</f>
        <v>0</v>
      </c>
      <c r="K19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1" s="86" t="str">
        <f>IF(Table1367[[#This Row],[Total]]&lt;&gt;"",RANK(Table1367[[#This Row],[Total]],Table1367[Total]),"")</f>
        <v/>
      </c>
      <c r="M191" s="105" t="str">
        <f>IF(Table1367[[#This Row],[Name]]&lt;&gt;"",Table1367[[#This Row],[Name]],"")</f>
        <v/>
      </c>
      <c r="N191" s="85">
        <f>SUM(Table1367[[#This Row],[BEE1]:[Column3]])-Table1367[[#This Row],[Discard]]</f>
        <v>0</v>
      </c>
      <c r="O191" s="105">
        <f>RANK(Table1367[[#This Row],[Total2]],Table1367[Total2])</f>
        <v>44</v>
      </c>
      <c r="P191" s="105"/>
    </row>
    <row r="192" spans="1:16">
      <c r="A192" s="85"/>
      <c r="B192" s="86"/>
      <c r="C192" s="86"/>
      <c r="D192" s="86"/>
      <c r="E192" s="86"/>
      <c r="F192" s="86"/>
      <c r="G192" s="86"/>
      <c r="H192" s="86"/>
      <c r="I192" s="86"/>
      <c r="J192" s="108">
        <f>IF(COUNT(Table13[[#This Row],[Sou]:[Bal]])&gt;0,MIN(Table13[[#This Row],[Sou]:[Bal]]),0)</f>
        <v>0</v>
      </c>
      <c r="K19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2" s="86" t="str">
        <f>IF(Table1367[[#This Row],[Total]]&lt;&gt;"",RANK(Table1367[[#This Row],[Total]],Table1367[Total]),"")</f>
        <v/>
      </c>
      <c r="M192" s="105" t="str">
        <f>IF(Table1367[[#This Row],[Name]]&lt;&gt;"",Table1367[[#This Row],[Name]],"")</f>
        <v/>
      </c>
      <c r="N192" s="85">
        <f>SUM(Table1367[[#This Row],[BEE1]:[Column3]])-Table1367[[#This Row],[Discard]]</f>
        <v>0</v>
      </c>
      <c r="O192" s="105">
        <f>RANK(Table1367[[#This Row],[Total2]],Table1367[Total2])</f>
        <v>44</v>
      </c>
      <c r="P192" s="105"/>
    </row>
    <row r="193" spans="1:16">
      <c r="A193" s="85"/>
      <c r="B193" s="86"/>
      <c r="C193" s="86"/>
      <c r="D193" s="86"/>
      <c r="E193" s="86"/>
      <c r="F193" s="86"/>
      <c r="G193" s="86"/>
      <c r="H193" s="86"/>
      <c r="I193" s="86"/>
      <c r="J193" s="108">
        <f>IF(COUNT(Table13[[#This Row],[Sou]:[Bal]])&gt;0,MIN(Table13[[#This Row],[Sou]:[Bal]]),0)</f>
        <v>0</v>
      </c>
      <c r="K19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3" s="86" t="str">
        <f>IF(Table1367[[#This Row],[Total]]&lt;&gt;"",RANK(Table1367[[#This Row],[Total]],Table1367[Total]),"")</f>
        <v/>
      </c>
      <c r="M193" s="105" t="str">
        <f>IF(Table1367[[#This Row],[Name]]&lt;&gt;"",Table1367[[#This Row],[Name]],"")</f>
        <v/>
      </c>
      <c r="N193" s="85">
        <f>SUM(Table1367[[#This Row],[BEE1]:[Column3]])-Table1367[[#This Row],[Discard]]</f>
        <v>0</v>
      </c>
      <c r="O193" s="105">
        <f>RANK(Table1367[[#This Row],[Total2]],Table1367[Total2])</f>
        <v>44</v>
      </c>
      <c r="P193" s="105"/>
    </row>
    <row r="194" spans="1:16">
      <c r="A194" s="85"/>
      <c r="B194" s="86"/>
      <c r="C194" s="86"/>
      <c r="D194" s="86"/>
      <c r="E194" s="86"/>
      <c r="F194" s="86"/>
      <c r="G194" s="86"/>
      <c r="H194" s="86"/>
      <c r="I194" s="86"/>
      <c r="J194" s="108">
        <f>IF(COUNT(Table13[[#This Row],[Sou]:[Bal]])&gt;0,MIN(Table13[[#This Row],[Sou]:[Bal]]),0)</f>
        <v>0</v>
      </c>
      <c r="K19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4" s="86" t="str">
        <f>IF(Table1367[[#This Row],[Total]]&lt;&gt;"",RANK(Table1367[[#This Row],[Total]],Table1367[Total]),"")</f>
        <v/>
      </c>
      <c r="M194" s="105" t="str">
        <f>IF(Table1367[[#This Row],[Name]]&lt;&gt;"",Table1367[[#This Row],[Name]],"")</f>
        <v/>
      </c>
      <c r="N194" s="85">
        <f>SUM(Table1367[[#This Row],[BEE1]:[Column3]])-Table1367[[#This Row],[Discard]]</f>
        <v>0</v>
      </c>
      <c r="O194" s="105">
        <f>RANK(Table1367[[#This Row],[Total2]],Table1367[Total2])</f>
        <v>44</v>
      </c>
      <c r="P194" s="105"/>
    </row>
    <row r="195" spans="1:16">
      <c r="A195" s="85"/>
      <c r="B195" s="86"/>
      <c r="C195" s="86"/>
      <c r="D195" s="86"/>
      <c r="E195" s="86"/>
      <c r="F195" s="86"/>
      <c r="G195" s="86"/>
      <c r="H195" s="86"/>
      <c r="I195" s="86"/>
      <c r="J195" s="108">
        <f>IF(COUNT(Table13[[#This Row],[Sou]:[Bal]])&gt;0,MIN(Table13[[#This Row],[Sou]:[Bal]]),0)</f>
        <v>0</v>
      </c>
      <c r="K19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5" s="86" t="str">
        <f>IF(Table1367[[#This Row],[Total]]&lt;&gt;"",RANK(Table1367[[#This Row],[Total]],Table1367[Total]),"")</f>
        <v/>
      </c>
      <c r="M195" s="105" t="str">
        <f>IF(Table1367[[#This Row],[Name]]&lt;&gt;"",Table1367[[#This Row],[Name]],"")</f>
        <v/>
      </c>
      <c r="N195" s="85">
        <f>SUM(Table1367[[#This Row],[BEE1]:[Column3]])-Table1367[[#This Row],[Discard]]</f>
        <v>0</v>
      </c>
      <c r="O195" s="105">
        <f>RANK(Table1367[[#This Row],[Total2]],Table1367[Total2])</f>
        <v>44</v>
      </c>
      <c r="P195" s="105"/>
    </row>
    <row r="196" spans="1:16">
      <c r="A196" s="85"/>
      <c r="B196" s="86"/>
      <c r="C196" s="86"/>
      <c r="D196" s="86"/>
      <c r="E196" s="86"/>
      <c r="F196" s="86"/>
      <c r="G196" s="86"/>
      <c r="H196" s="86"/>
      <c r="I196" s="86"/>
      <c r="J196" s="108">
        <f>IF(COUNT(Table13[[#This Row],[Sou]:[Bal]])&gt;0,MIN(Table13[[#This Row],[Sou]:[Bal]]),0)</f>
        <v>0</v>
      </c>
      <c r="K19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6" s="86" t="str">
        <f>IF(Table1367[[#This Row],[Total]]&lt;&gt;"",RANK(Table1367[[#This Row],[Total]],Table1367[Total]),"")</f>
        <v/>
      </c>
      <c r="M196" s="105" t="str">
        <f>IF(Table1367[[#This Row],[Name]]&lt;&gt;"",Table1367[[#This Row],[Name]],"")</f>
        <v/>
      </c>
      <c r="N196" s="85">
        <f>SUM(Table1367[[#This Row],[BEE1]:[Column3]])-Table1367[[#This Row],[Discard]]</f>
        <v>0</v>
      </c>
      <c r="O196" s="105">
        <f>RANK(Table1367[[#This Row],[Total2]],Table1367[Total2])</f>
        <v>44</v>
      </c>
      <c r="P196" s="105"/>
    </row>
    <row r="197" spans="1:16">
      <c r="A197" s="85"/>
      <c r="B197" s="86"/>
      <c r="C197" s="86"/>
      <c r="D197" s="86"/>
      <c r="E197" s="86"/>
      <c r="F197" s="86"/>
      <c r="G197" s="86"/>
      <c r="H197" s="86"/>
      <c r="I197" s="86"/>
      <c r="J197" s="108">
        <f>IF(COUNT(Table13[[#This Row],[Sou]:[Bal]])&gt;0,MIN(Table13[[#This Row],[Sou]:[Bal]]),0)</f>
        <v>0</v>
      </c>
      <c r="K19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7" s="86" t="str">
        <f>IF(Table1367[[#This Row],[Total]]&lt;&gt;"",RANK(Table1367[[#This Row],[Total]],Table1367[Total]),"")</f>
        <v/>
      </c>
      <c r="M197" s="105" t="str">
        <f>IF(Table1367[[#This Row],[Name]]&lt;&gt;"",Table1367[[#This Row],[Name]],"")</f>
        <v/>
      </c>
      <c r="N197" s="85">
        <f>SUM(Table1367[[#This Row],[BEE1]:[Column3]])-Table1367[[#This Row],[Discard]]</f>
        <v>0</v>
      </c>
      <c r="O197" s="105">
        <f>RANK(Table1367[[#This Row],[Total2]],Table1367[Total2])</f>
        <v>44</v>
      </c>
      <c r="P197" s="105"/>
    </row>
    <row r="198" spans="1:16">
      <c r="A198" s="85"/>
      <c r="B198" s="86"/>
      <c r="C198" s="86"/>
      <c r="D198" s="86"/>
      <c r="E198" s="86"/>
      <c r="F198" s="86"/>
      <c r="G198" s="86"/>
      <c r="H198" s="86"/>
      <c r="I198" s="86"/>
      <c r="J198" s="108">
        <f>IF(COUNT(Table13[[#This Row],[Sou]:[Bal]])&gt;0,MIN(Table13[[#This Row],[Sou]:[Bal]]),0)</f>
        <v>0</v>
      </c>
      <c r="K19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8" s="86" t="str">
        <f>IF(Table1367[[#This Row],[Total]]&lt;&gt;"",RANK(Table1367[[#This Row],[Total]],Table1367[Total]),"")</f>
        <v/>
      </c>
      <c r="M198" s="105" t="str">
        <f>IF(Table1367[[#This Row],[Name]]&lt;&gt;"",Table1367[[#This Row],[Name]],"")</f>
        <v/>
      </c>
      <c r="N198" s="85">
        <f>SUM(Table1367[[#This Row],[BEE1]:[Column3]])-Table1367[[#This Row],[Discard]]</f>
        <v>0</v>
      </c>
      <c r="O198" s="105">
        <f>RANK(Table1367[[#This Row],[Total2]],Table1367[Total2])</f>
        <v>44</v>
      </c>
      <c r="P198" s="105"/>
    </row>
    <row r="199" spans="1:16">
      <c r="A199" s="85"/>
      <c r="B199" s="86"/>
      <c r="C199" s="86"/>
      <c r="D199" s="86"/>
      <c r="E199" s="86"/>
      <c r="F199" s="86"/>
      <c r="G199" s="86"/>
      <c r="H199" s="86"/>
      <c r="I199" s="86"/>
      <c r="J199" s="108">
        <f>IF(COUNT(Table13[[#This Row],[Sou]:[Bal]])&gt;0,MIN(Table13[[#This Row],[Sou]:[Bal]]),0)</f>
        <v>0</v>
      </c>
      <c r="K19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199" s="86" t="str">
        <f>IF(Table1367[[#This Row],[Total]]&lt;&gt;"",RANK(Table1367[[#This Row],[Total]],Table1367[Total]),"")</f>
        <v/>
      </c>
      <c r="M199" s="105" t="str">
        <f>IF(Table1367[[#This Row],[Name]]&lt;&gt;"",Table1367[[#This Row],[Name]],"")</f>
        <v/>
      </c>
      <c r="N199" s="85">
        <f>SUM(Table1367[[#This Row],[BEE1]:[Column3]])-Table1367[[#This Row],[Discard]]</f>
        <v>0</v>
      </c>
      <c r="O199" s="105">
        <f>RANK(Table1367[[#This Row],[Total2]],Table1367[Total2])</f>
        <v>44</v>
      </c>
      <c r="P199" s="105"/>
    </row>
    <row r="200" spans="1:16">
      <c r="A200" s="85"/>
      <c r="B200" s="86"/>
      <c r="C200" s="86"/>
      <c r="D200" s="86"/>
      <c r="E200" s="86"/>
      <c r="F200" s="86"/>
      <c r="G200" s="86"/>
      <c r="H200" s="86"/>
      <c r="I200" s="86"/>
      <c r="J200" s="108">
        <f>IF(COUNT(Table13[[#This Row],[Sou]:[Bal]])&gt;0,MIN(Table13[[#This Row],[Sou]:[Bal]]),0)</f>
        <v>0</v>
      </c>
      <c r="K20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0" s="86" t="str">
        <f>IF(Table1367[[#This Row],[Total]]&lt;&gt;"",RANK(Table1367[[#This Row],[Total]],Table1367[Total]),"")</f>
        <v/>
      </c>
      <c r="M200" s="105" t="str">
        <f>IF(Table1367[[#This Row],[Name]]&lt;&gt;"",Table1367[[#This Row],[Name]],"")</f>
        <v/>
      </c>
      <c r="N200" s="85">
        <f>SUM(Table1367[[#This Row],[BEE1]:[Column3]])-Table1367[[#This Row],[Discard]]</f>
        <v>0</v>
      </c>
      <c r="O200" s="105">
        <f>RANK(Table1367[[#This Row],[Total2]],Table1367[Total2])</f>
        <v>44</v>
      </c>
      <c r="P200" s="105"/>
    </row>
    <row r="201" spans="1:16">
      <c r="A201" s="85"/>
      <c r="B201" s="86"/>
      <c r="C201" s="86"/>
      <c r="D201" s="86"/>
      <c r="E201" s="86"/>
      <c r="F201" s="86"/>
      <c r="G201" s="86"/>
      <c r="H201" s="86"/>
      <c r="I201" s="86"/>
      <c r="J201" s="108">
        <f>IF(COUNT(Table13[[#This Row],[Sou]:[Bal]])&gt;0,MIN(Table13[[#This Row],[Sou]:[Bal]]),0)</f>
        <v>0</v>
      </c>
      <c r="K20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1" s="86" t="str">
        <f>IF(Table1367[[#This Row],[Total]]&lt;&gt;"",RANK(Table1367[[#This Row],[Total]],Table1367[Total]),"")</f>
        <v/>
      </c>
      <c r="M201" s="105" t="str">
        <f>IF(Table1367[[#This Row],[Name]]&lt;&gt;"",Table1367[[#This Row],[Name]],"")</f>
        <v/>
      </c>
      <c r="N201" s="85">
        <f>SUM(Table1367[[#This Row],[BEE1]:[Column3]])-Table1367[[#This Row],[Discard]]</f>
        <v>0</v>
      </c>
      <c r="O201" s="105">
        <f>RANK(Table1367[[#This Row],[Total2]],Table1367[Total2])</f>
        <v>44</v>
      </c>
      <c r="P201" s="105"/>
    </row>
    <row r="202" spans="1:16">
      <c r="A202" s="85"/>
      <c r="B202" s="86"/>
      <c r="C202" s="86"/>
      <c r="D202" s="86"/>
      <c r="E202" s="86"/>
      <c r="F202" s="86"/>
      <c r="G202" s="86"/>
      <c r="H202" s="86"/>
      <c r="I202" s="86"/>
      <c r="J202" s="108">
        <f>IF(COUNT(Table13[[#This Row],[Sou]:[Bal]])&gt;0,MIN(Table13[[#This Row],[Sou]:[Bal]]),0)</f>
        <v>0</v>
      </c>
      <c r="K20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2" s="86" t="str">
        <f>IF(Table1367[[#This Row],[Total]]&lt;&gt;"",RANK(Table1367[[#This Row],[Total]],Table1367[Total]),"")</f>
        <v/>
      </c>
      <c r="M202" s="105" t="str">
        <f>IF(Table1367[[#This Row],[Name]]&lt;&gt;"",Table1367[[#This Row],[Name]],"")</f>
        <v/>
      </c>
      <c r="N202" s="85">
        <f>SUM(Table1367[[#This Row],[BEE1]:[Column3]])-Table1367[[#This Row],[Discard]]</f>
        <v>0</v>
      </c>
      <c r="O202" s="105">
        <f>RANK(Table1367[[#This Row],[Total2]],Table1367[Total2])</f>
        <v>44</v>
      </c>
      <c r="P202" s="105"/>
    </row>
    <row r="203" spans="1:16">
      <c r="A203" s="85"/>
      <c r="B203" s="86"/>
      <c r="C203" s="86"/>
      <c r="D203" s="86"/>
      <c r="E203" s="86"/>
      <c r="F203" s="86"/>
      <c r="G203" s="86"/>
      <c r="H203" s="86"/>
      <c r="I203" s="86"/>
      <c r="J203" s="108">
        <f>IF(COUNT(Table13[[#This Row],[Sou]:[Bal]])&gt;0,MIN(Table13[[#This Row],[Sou]:[Bal]]),0)</f>
        <v>0</v>
      </c>
      <c r="K20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3" s="86" t="str">
        <f>IF(Table1367[[#This Row],[Total]]&lt;&gt;"",RANK(Table1367[[#This Row],[Total]],Table1367[Total]),"")</f>
        <v/>
      </c>
      <c r="M203" s="105" t="str">
        <f>IF(Table1367[[#This Row],[Name]]&lt;&gt;"",Table1367[[#This Row],[Name]],"")</f>
        <v/>
      </c>
      <c r="N203" s="85">
        <f>SUM(Table1367[[#This Row],[BEE1]:[Column3]])-Table1367[[#This Row],[Discard]]</f>
        <v>0</v>
      </c>
      <c r="O203" s="105">
        <f>RANK(Table1367[[#This Row],[Total2]],Table1367[Total2])</f>
        <v>44</v>
      </c>
      <c r="P203" s="105"/>
    </row>
    <row r="204" spans="1:16">
      <c r="A204" s="85"/>
      <c r="B204" s="86"/>
      <c r="C204" s="86"/>
      <c r="D204" s="86"/>
      <c r="E204" s="86"/>
      <c r="F204" s="86"/>
      <c r="G204" s="86"/>
      <c r="H204" s="86"/>
      <c r="I204" s="86"/>
      <c r="J204" s="108">
        <f>IF(COUNT(Table13[[#This Row],[Sou]:[Bal]])&gt;0,MIN(Table13[[#This Row],[Sou]:[Bal]]),0)</f>
        <v>0</v>
      </c>
      <c r="K20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4" s="86" t="str">
        <f>IF(Table1367[[#This Row],[Total]]&lt;&gt;"",RANK(Table1367[[#This Row],[Total]],Table1367[Total]),"")</f>
        <v/>
      </c>
      <c r="M204" s="105" t="str">
        <f>IF(Table1367[[#This Row],[Name]]&lt;&gt;"",Table1367[[#This Row],[Name]],"")</f>
        <v/>
      </c>
      <c r="N204" s="85">
        <f>SUM(Table1367[[#This Row],[BEE1]:[Column3]])-Table1367[[#This Row],[Discard]]</f>
        <v>0</v>
      </c>
      <c r="O204" s="105">
        <f>RANK(Table1367[[#This Row],[Total2]],Table1367[Total2])</f>
        <v>44</v>
      </c>
      <c r="P204" s="105"/>
    </row>
    <row r="205" spans="1:16">
      <c r="A205" s="85"/>
      <c r="B205" s="86"/>
      <c r="C205" s="86"/>
      <c r="D205" s="86"/>
      <c r="E205" s="86"/>
      <c r="F205" s="86"/>
      <c r="G205" s="86"/>
      <c r="H205" s="86"/>
      <c r="I205" s="86"/>
      <c r="J205" s="108">
        <f>IF(COUNT(Table13[[#This Row],[Sou]:[Bal]])&gt;0,MIN(Table13[[#This Row],[Sou]:[Bal]]),0)</f>
        <v>0</v>
      </c>
      <c r="K20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5" s="86" t="str">
        <f>IF(Table1367[[#This Row],[Total]]&lt;&gt;"",RANK(Table1367[[#This Row],[Total]],Table1367[Total]),"")</f>
        <v/>
      </c>
      <c r="M205" s="105" t="str">
        <f>IF(Table1367[[#This Row],[Name]]&lt;&gt;"",Table1367[[#This Row],[Name]],"")</f>
        <v/>
      </c>
      <c r="N205" s="85">
        <f>SUM(Table1367[[#This Row],[BEE1]:[Column3]])-Table1367[[#This Row],[Discard]]</f>
        <v>0</v>
      </c>
      <c r="O205" s="105">
        <f>RANK(Table1367[[#This Row],[Total2]],Table1367[Total2])</f>
        <v>44</v>
      </c>
      <c r="P205" s="105"/>
    </row>
    <row r="206" spans="1:16">
      <c r="A206" s="85"/>
      <c r="B206" s="86"/>
      <c r="C206" s="86"/>
      <c r="D206" s="86"/>
      <c r="E206" s="86"/>
      <c r="F206" s="86"/>
      <c r="G206" s="86"/>
      <c r="H206" s="86"/>
      <c r="I206" s="86"/>
      <c r="J206" s="108">
        <f>IF(COUNT(Table13[[#This Row],[Sou]:[Bal]])&gt;0,MIN(Table13[[#This Row],[Sou]:[Bal]]),0)</f>
        <v>0</v>
      </c>
      <c r="K20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6" s="86" t="str">
        <f>IF(Table1367[[#This Row],[Total]]&lt;&gt;"",RANK(Table1367[[#This Row],[Total]],Table1367[Total]),"")</f>
        <v/>
      </c>
      <c r="M206" s="105" t="str">
        <f>IF(Table1367[[#This Row],[Name]]&lt;&gt;"",Table1367[[#This Row],[Name]],"")</f>
        <v/>
      </c>
      <c r="N206" s="85">
        <f>SUM(Table1367[[#This Row],[BEE1]:[Column3]])-Table1367[[#This Row],[Discard]]</f>
        <v>0</v>
      </c>
      <c r="O206" s="105">
        <f>RANK(Table1367[[#This Row],[Total2]],Table1367[Total2])</f>
        <v>44</v>
      </c>
      <c r="P206" s="105"/>
    </row>
    <row r="207" spans="1:16">
      <c r="A207" s="85"/>
      <c r="B207" s="86"/>
      <c r="C207" s="86"/>
      <c r="D207" s="86"/>
      <c r="E207" s="86"/>
      <c r="F207" s="86"/>
      <c r="G207" s="86"/>
      <c r="H207" s="86"/>
      <c r="I207" s="86"/>
      <c r="J207" s="108">
        <f>IF(COUNT(Table13[[#This Row],[Sou]:[Bal]])&gt;0,MIN(Table13[[#This Row],[Sou]:[Bal]]),0)</f>
        <v>0</v>
      </c>
      <c r="K20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7" s="86" t="str">
        <f>IF(Table1367[[#This Row],[Total]]&lt;&gt;"",RANK(Table1367[[#This Row],[Total]],Table1367[Total]),"")</f>
        <v/>
      </c>
      <c r="M207" s="105" t="str">
        <f>IF(Table1367[[#This Row],[Name]]&lt;&gt;"",Table1367[[#This Row],[Name]],"")</f>
        <v/>
      </c>
      <c r="N207" s="85">
        <f>SUM(Table1367[[#This Row],[BEE1]:[Column3]])-Table1367[[#This Row],[Discard]]</f>
        <v>0</v>
      </c>
      <c r="O207" s="105">
        <f>RANK(Table1367[[#This Row],[Total2]],Table1367[Total2])</f>
        <v>44</v>
      </c>
      <c r="P207" s="105"/>
    </row>
    <row r="208" spans="1:16">
      <c r="A208" s="85"/>
      <c r="B208" s="86"/>
      <c r="C208" s="86"/>
      <c r="D208" s="86"/>
      <c r="E208" s="86"/>
      <c r="F208" s="86"/>
      <c r="G208" s="86"/>
      <c r="H208" s="86"/>
      <c r="I208" s="86"/>
      <c r="J208" s="108">
        <f>IF(COUNT(Table13[[#This Row],[Sou]:[Bal]])&gt;0,MIN(Table13[[#This Row],[Sou]:[Bal]]),0)</f>
        <v>0</v>
      </c>
      <c r="K20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8" s="86" t="str">
        <f>IF(Table1367[[#This Row],[Total]]&lt;&gt;"",RANK(Table1367[[#This Row],[Total]],Table1367[Total]),"")</f>
        <v/>
      </c>
      <c r="M208" s="105" t="str">
        <f>IF(Table1367[[#This Row],[Name]]&lt;&gt;"",Table1367[[#This Row],[Name]],"")</f>
        <v/>
      </c>
      <c r="N208" s="85">
        <f>SUM(Table1367[[#This Row],[BEE1]:[Column3]])-Table1367[[#This Row],[Discard]]</f>
        <v>0</v>
      </c>
      <c r="O208" s="105">
        <f>RANK(Table1367[[#This Row],[Total2]],Table1367[Total2])</f>
        <v>44</v>
      </c>
      <c r="P208" s="105"/>
    </row>
    <row r="209" spans="1:16">
      <c r="A209" s="85"/>
      <c r="B209" s="86"/>
      <c r="C209" s="86"/>
      <c r="D209" s="86"/>
      <c r="E209" s="86"/>
      <c r="F209" s="86"/>
      <c r="G209" s="86"/>
      <c r="H209" s="86"/>
      <c r="I209" s="86"/>
      <c r="J209" s="108">
        <f>IF(COUNT(Table13[[#This Row],[Sou]:[Bal]])&gt;0,MIN(Table13[[#This Row],[Sou]:[Bal]]),0)</f>
        <v>0</v>
      </c>
      <c r="K20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09" s="86" t="str">
        <f>IF(Table1367[[#This Row],[Total]]&lt;&gt;"",RANK(Table1367[[#This Row],[Total]],Table1367[Total]),"")</f>
        <v/>
      </c>
      <c r="M209" s="105" t="str">
        <f>IF(Table1367[[#This Row],[Name]]&lt;&gt;"",Table1367[[#This Row],[Name]],"")</f>
        <v/>
      </c>
      <c r="N209" s="85">
        <f>SUM(Table1367[[#This Row],[BEE1]:[Column3]])-Table1367[[#This Row],[Discard]]</f>
        <v>0</v>
      </c>
      <c r="O209" s="105">
        <f>RANK(Table1367[[#This Row],[Total2]],Table1367[Total2])</f>
        <v>44</v>
      </c>
      <c r="P209" s="105"/>
    </row>
    <row r="210" spans="1:16">
      <c r="A210" s="85"/>
      <c r="B210" s="86"/>
      <c r="C210" s="86"/>
      <c r="D210" s="86"/>
      <c r="E210" s="86"/>
      <c r="F210" s="86"/>
      <c r="G210" s="86"/>
      <c r="H210" s="86"/>
      <c r="I210" s="86"/>
      <c r="J210" s="108">
        <f>IF(COUNT(Table13[[#This Row],[Sou]:[Bal]])&gt;0,MIN(Table13[[#This Row],[Sou]:[Bal]]),0)</f>
        <v>0</v>
      </c>
      <c r="K21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0" s="86" t="str">
        <f>IF(Table1367[[#This Row],[Total]]&lt;&gt;"",RANK(Table1367[[#This Row],[Total]],Table1367[Total]),"")</f>
        <v/>
      </c>
      <c r="M210" s="105" t="str">
        <f>IF(Table1367[[#This Row],[Name]]&lt;&gt;"",Table1367[[#This Row],[Name]],"")</f>
        <v/>
      </c>
      <c r="N210" s="85">
        <f>SUM(Table1367[[#This Row],[BEE1]:[Column3]])-Table1367[[#This Row],[Discard]]</f>
        <v>0</v>
      </c>
      <c r="O210" s="105">
        <f>RANK(Table1367[[#This Row],[Total2]],Table1367[Total2])</f>
        <v>44</v>
      </c>
      <c r="P210" s="105"/>
    </row>
    <row r="211" spans="1:16">
      <c r="A211" s="85"/>
      <c r="B211" s="86"/>
      <c r="C211" s="86"/>
      <c r="D211" s="86"/>
      <c r="E211" s="86"/>
      <c r="F211" s="86"/>
      <c r="G211" s="86"/>
      <c r="H211" s="86"/>
      <c r="I211" s="86"/>
      <c r="J211" s="108">
        <f>IF(COUNT(Table13[[#This Row],[Sou]:[Bal]])&gt;0,MIN(Table13[[#This Row],[Sou]:[Bal]]),0)</f>
        <v>0</v>
      </c>
      <c r="K21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1" s="86" t="str">
        <f>IF(Table1367[[#This Row],[Total]]&lt;&gt;"",RANK(Table1367[[#This Row],[Total]],Table1367[Total]),"")</f>
        <v/>
      </c>
      <c r="M211" s="105" t="str">
        <f>IF(Table1367[[#This Row],[Name]]&lt;&gt;"",Table1367[[#This Row],[Name]],"")</f>
        <v/>
      </c>
      <c r="N211" s="85">
        <f>SUM(Table1367[[#This Row],[BEE1]:[Column3]])-Table1367[[#This Row],[Discard]]</f>
        <v>0</v>
      </c>
      <c r="O211" s="105">
        <f>RANK(Table1367[[#This Row],[Total2]],Table1367[Total2])</f>
        <v>44</v>
      </c>
      <c r="P211" s="105"/>
    </row>
    <row r="212" spans="1:16">
      <c r="A212" s="85"/>
      <c r="B212" s="86"/>
      <c r="C212" s="86"/>
      <c r="D212" s="86"/>
      <c r="E212" s="86"/>
      <c r="F212" s="86"/>
      <c r="G212" s="86"/>
      <c r="H212" s="86"/>
      <c r="I212" s="86"/>
      <c r="J212" s="108">
        <f>IF(COUNT(Table13[[#This Row],[Sou]:[Bal]])&gt;0,MIN(Table13[[#This Row],[Sou]:[Bal]]),0)</f>
        <v>0</v>
      </c>
      <c r="K21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2" s="86" t="str">
        <f>IF(Table1367[[#This Row],[Total]]&lt;&gt;"",RANK(Table1367[[#This Row],[Total]],Table1367[Total]),"")</f>
        <v/>
      </c>
      <c r="M212" s="105" t="str">
        <f>IF(Table1367[[#This Row],[Name]]&lt;&gt;"",Table1367[[#This Row],[Name]],"")</f>
        <v/>
      </c>
      <c r="N212" s="85">
        <f>SUM(Table1367[[#This Row],[BEE1]:[Column3]])-Table1367[[#This Row],[Discard]]</f>
        <v>0</v>
      </c>
      <c r="O212" s="105">
        <f>RANK(Table1367[[#This Row],[Total2]],Table1367[Total2])</f>
        <v>44</v>
      </c>
      <c r="P212" s="105"/>
    </row>
    <row r="213" spans="1:16">
      <c r="A213" s="85"/>
      <c r="B213" s="86"/>
      <c r="C213" s="86"/>
      <c r="D213" s="86"/>
      <c r="E213" s="86"/>
      <c r="F213" s="86"/>
      <c r="G213" s="86"/>
      <c r="H213" s="86"/>
      <c r="I213" s="86"/>
      <c r="J213" s="108">
        <f>IF(COUNT(Table13[[#This Row],[Sou]:[Bal]])&gt;0,MIN(Table13[[#This Row],[Sou]:[Bal]]),0)</f>
        <v>0</v>
      </c>
      <c r="K21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3" s="86" t="str">
        <f>IF(Table1367[[#This Row],[Total]]&lt;&gt;"",RANK(Table1367[[#This Row],[Total]],Table1367[Total]),"")</f>
        <v/>
      </c>
      <c r="M213" s="105" t="str">
        <f>IF(Table1367[[#This Row],[Name]]&lt;&gt;"",Table1367[[#This Row],[Name]],"")</f>
        <v/>
      </c>
      <c r="N213" s="85">
        <f>SUM(Table1367[[#This Row],[BEE1]:[Column3]])-Table1367[[#This Row],[Discard]]</f>
        <v>0</v>
      </c>
      <c r="O213" s="105">
        <f>RANK(Table1367[[#This Row],[Total2]],Table1367[Total2])</f>
        <v>44</v>
      </c>
      <c r="P213" s="105"/>
    </row>
    <row r="214" spans="1:16">
      <c r="A214" s="85"/>
      <c r="B214" s="86"/>
      <c r="C214" s="86"/>
      <c r="D214" s="86"/>
      <c r="E214" s="86"/>
      <c r="F214" s="86"/>
      <c r="G214" s="86"/>
      <c r="H214" s="86"/>
      <c r="I214" s="86"/>
      <c r="J214" s="108">
        <f>IF(COUNT(Table13[[#This Row],[Sou]:[Bal]])&gt;0,MIN(Table13[[#This Row],[Sou]:[Bal]]),0)</f>
        <v>0</v>
      </c>
      <c r="K21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4" s="86" t="str">
        <f>IF(Table1367[[#This Row],[Total]]&lt;&gt;"",RANK(Table1367[[#This Row],[Total]],Table1367[Total]),"")</f>
        <v/>
      </c>
      <c r="M214" s="105" t="str">
        <f>IF(Table1367[[#This Row],[Name]]&lt;&gt;"",Table1367[[#This Row],[Name]],"")</f>
        <v/>
      </c>
      <c r="N214" s="85">
        <f>SUM(Table1367[[#This Row],[BEE1]:[Column3]])-Table1367[[#This Row],[Discard]]</f>
        <v>0</v>
      </c>
      <c r="O214" s="105">
        <f>RANK(Table1367[[#This Row],[Total2]],Table1367[Total2])</f>
        <v>44</v>
      </c>
      <c r="P214" s="105"/>
    </row>
    <row r="215" spans="1:16">
      <c r="A215" s="85"/>
      <c r="B215" s="86"/>
      <c r="C215" s="86"/>
      <c r="D215" s="86"/>
      <c r="E215" s="86"/>
      <c r="F215" s="86"/>
      <c r="G215" s="86"/>
      <c r="H215" s="86"/>
      <c r="I215" s="86"/>
      <c r="J215" s="108">
        <f>IF(COUNT(Table13[[#This Row],[Sou]:[Bal]])&gt;0,MIN(Table13[[#This Row],[Sou]:[Bal]]),0)</f>
        <v>0</v>
      </c>
      <c r="K21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5" s="86" t="str">
        <f>IF(Table1367[[#This Row],[Total]]&lt;&gt;"",RANK(Table1367[[#This Row],[Total]],Table1367[Total]),"")</f>
        <v/>
      </c>
      <c r="M215" s="105" t="str">
        <f>IF(Table1367[[#This Row],[Name]]&lt;&gt;"",Table1367[[#This Row],[Name]],"")</f>
        <v/>
      </c>
      <c r="N215" s="85">
        <f>SUM(Table1367[[#This Row],[BEE1]:[Column3]])-Table1367[[#This Row],[Discard]]</f>
        <v>0</v>
      </c>
      <c r="O215" s="105">
        <f>RANK(Table1367[[#This Row],[Total2]],Table1367[Total2])</f>
        <v>44</v>
      </c>
      <c r="P215" s="105"/>
    </row>
    <row r="216" spans="1:16">
      <c r="A216" s="85"/>
      <c r="B216" s="86"/>
      <c r="C216" s="86"/>
      <c r="D216" s="86"/>
      <c r="E216" s="86"/>
      <c r="F216" s="86"/>
      <c r="G216" s="86"/>
      <c r="H216" s="86"/>
      <c r="I216" s="86"/>
      <c r="J216" s="108">
        <f>IF(COUNT(Table13[[#This Row],[Sou]:[Bal]])&gt;0,MIN(Table13[[#This Row],[Sou]:[Bal]]),0)</f>
        <v>0</v>
      </c>
      <c r="K216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6" s="86" t="str">
        <f>IF(Table1367[[#This Row],[Total]]&lt;&gt;"",RANK(Table1367[[#This Row],[Total]],Table1367[Total]),"")</f>
        <v/>
      </c>
      <c r="M216" s="105" t="str">
        <f>IF(Table1367[[#This Row],[Name]]&lt;&gt;"",Table1367[[#This Row],[Name]],"")</f>
        <v/>
      </c>
      <c r="N216" s="85">
        <f>SUM(Table1367[[#This Row],[BEE1]:[Column3]])-Table1367[[#This Row],[Discard]]</f>
        <v>0</v>
      </c>
      <c r="O216" s="105">
        <f>RANK(Table1367[[#This Row],[Total2]],Table1367[Total2])</f>
        <v>44</v>
      </c>
      <c r="P216" s="105"/>
    </row>
    <row r="217" spans="1:16">
      <c r="A217" s="85"/>
      <c r="B217" s="86"/>
      <c r="C217" s="86"/>
      <c r="D217" s="86"/>
      <c r="E217" s="86"/>
      <c r="F217" s="86"/>
      <c r="G217" s="86"/>
      <c r="H217" s="86"/>
      <c r="I217" s="86"/>
      <c r="J217" s="108">
        <f>IF(COUNT(Table13[[#This Row],[Sou]:[Bal]])&gt;0,MIN(Table13[[#This Row],[Sou]:[Bal]]),0)</f>
        <v>0</v>
      </c>
      <c r="K21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7" s="86" t="str">
        <f>IF(Table1367[[#This Row],[Total]]&lt;&gt;"",RANK(Table1367[[#This Row],[Total]],Table1367[Total]),"")</f>
        <v/>
      </c>
      <c r="M217" s="105" t="str">
        <f>IF(Table1367[[#This Row],[Name]]&lt;&gt;"",Table1367[[#This Row],[Name]],"")</f>
        <v/>
      </c>
      <c r="N217" s="85">
        <f>SUM(Table1367[[#This Row],[BEE1]:[Column3]])-Table1367[[#This Row],[Discard]]</f>
        <v>0</v>
      </c>
      <c r="O217" s="105">
        <f>RANK(Table1367[[#This Row],[Total2]],Table1367[Total2])</f>
        <v>44</v>
      </c>
      <c r="P217" s="105"/>
    </row>
    <row r="218" spans="1:16">
      <c r="A218" s="85"/>
      <c r="B218" s="86"/>
      <c r="C218" s="86"/>
      <c r="D218" s="86"/>
      <c r="E218" s="86"/>
      <c r="F218" s="86"/>
      <c r="G218" s="86"/>
      <c r="H218" s="86"/>
      <c r="I218" s="86"/>
      <c r="J218" s="108">
        <f>IF(COUNT(Table13[[#This Row],[Sou]:[Bal]])&gt;0,MIN(Table13[[#This Row],[Sou]:[Bal]]),0)</f>
        <v>0</v>
      </c>
      <c r="K218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8" s="86" t="str">
        <f>IF(Table1367[[#This Row],[Total]]&lt;&gt;"",RANK(Table1367[[#This Row],[Total]],Table1367[Total]),"")</f>
        <v/>
      </c>
      <c r="M218" s="105" t="str">
        <f>IF(Table1367[[#This Row],[Name]]&lt;&gt;"",Table1367[[#This Row],[Name]],"")</f>
        <v/>
      </c>
      <c r="N218" s="85">
        <f>SUM(Table1367[[#This Row],[BEE1]:[Column3]])-Table1367[[#This Row],[Discard]]</f>
        <v>0</v>
      </c>
      <c r="O218" s="105">
        <f>RANK(Table1367[[#This Row],[Total2]],Table1367[Total2])</f>
        <v>44</v>
      </c>
      <c r="P218" s="105"/>
    </row>
    <row r="219" spans="1:16">
      <c r="A219" s="85"/>
      <c r="B219" s="86"/>
      <c r="C219" s="86"/>
      <c r="D219" s="86"/>
      <c r="E219" s="86"/>
      <c r="F219" s="86"/>
      <c r="G219" s="86"/>
      <c r="H219" s="86"/>
      <c r="I219" s="86"/>
      <c r="J219" s="108">
        <f>IF(COUNT(Table13[[#This Row],[Sou]:[Bal]])&gt;0,MIN(Table13[[#This Row],[Sou]:[Bal]]),0)</f>
        <v>0</v>
      </c>
      <c r="K219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19" s="86" t="str">
        <f>IF(Table1367[[#This Row],[Total]]&lt;&gt;"",RANK(Table1367[[#This Row],[Total]],Table1367[Total]),"")</f>
        <v/>
      </c>
      <c r="M219" s="105" t="str">
        <f>IF(Table1367[[#This Row],[Name]]&lt;&gt;"",Table1367[[#This Row],[Name]],"")</f>
        <v/>
      </c>
      <c r="N219" s="85">
        <f>SUM(Table1367[[#This Row],[BEE1]:[Column3]])-Table1367[[#This Row],[Discard]]</f>
        <v>0</v>
      </c>
      <c r="O219" s="105">
        <f>RANK(Table1367[[#This Row],[Total2]],Table1367[Total2])</f>
        <v>44</v>
      </c>
      <c r="P219" s="105"/>
    </row>
    <row r="220" spans="1:16">
      <c r="A220" s="85"/>
      <c r="B220" s="86"/>
      <c r="C220" s="86"/>
      <c r="D220" s="86"/>
      <c r="E220" s="86"/>
      <c r="F220" s="86"/>
      <c r="G220" s="86"/>
      <c r="H220" s="86"/>
      <c r="I220" s="86"/>
      <c r="J220" s="108">
        <f>IF(COUNT(Table13[[#This Row],[Sou]:[Bal]])&gt;0,MIN(Table13[[#This Row],[Sou]:[Bal]]),0)</f>
        <v>0</v>
      </c>
      <c r="K220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0" s="86" t="str">
        <f>IF(Table1367[[#This Row],[Total]]&lt;&gt;"",RANK(Table1367[[#This Row],[Total]],Table1367[Total]),"")</f>
        <v/>
      </c>
      <c r="M220" s="105" t="str">
        <f>IF(Table1367[[#This Row],[Name]]&lt;&gt;"",Table1367[[#This Row],[Name]],"")</f>
        <v/>
      </c>
      <c r="N220" s="85">
        <f>SUM(Table1367[[#This Row],[BEE1]:[Column3]])-Table1367[[#This Row],[Discard]]</f>
        <v>0</v>
      </c>
      <c r="O220" s="105">
        <f>RANK(Table1367[[#This Row],[Total2]],Table1367[Total2])</f>
        <v>44</v>
      </c>
      <c r="P220" s="105"/>
    </row>
    <row r="221" spans="1:16">
      <c r="A221" s="85"/>
      <c r="B221" s="86"/>
      <c r="C221" s="86"/>
      <c r="D221" s="86"/>
      <c r="E221" s="86"/>
      <c r="F221" s="86"/>
      <c r="G221" s="86"/>
      <c r="H221" s="86"/>
      <c r="I221" s="86"/>
      <c r="J221" s="108">
        <f>IF(COUNT(Table13[[#This Row],[Sou]:[Bal]])&gt;0,MIN(Table13[[#This Row],[Sou]:[Bal]]),0)</f>
        <v>0</v>
      </c>
      <c r="K221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1" s="86" t="str">
        <f>IF(Table1367[[#This Row],[Total]]&lt;&gt;"",RANK(Table1367[[#This Row],[Total]],Table1367[Total]),"")</f>
        <v/>
      </c>
      <c r="M221" s="105" t="str">
        <f>IF(Table1367[[#This Row],[Name]]&lt;&gt;"",Table1367[[#This Row],[Name]],"")</f>
        <v/>
      </c>
      <c r="N221" s="85">
        <f>SUM(Table1367[[#This Row],[BEE1]:[Column3]])-Table1367[[#This Row],[Discard]]</f>
        <v>0</v>
      </c>
      <c r="O221" s="105">
        <f>RANK(Table1367[[#This Row],[Total2]],Table1367[Total2])</f>
        <v>44</v>
      </c>
      <c r="P221" s="105"/>
    </row>
    <row r="222" spans="1:16">
      <c r="A222" s="85"/>
      <c r="B222" s="86"/>
      <c r="C222" s="86"/>
      <c r="D222" s="86"/>
      <c r="E222" s="86"/>
      <c r="F222" s="86"/>
      <c r="G222" s="86"/>
      <c r="H222" s="86"/>
      <c r="I222" s="86"/>
      <c r="J222" s="108">
        <f>IF(COUNT(Table13[[#This Row],[Sou]:[Bal]])&gt;0,MIN(Table13[[#This Row],[Sou]:[Bal]]),0)</f>
        <v>0</v>
      </c>
      <c r="K222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2" s="86" t="str">
        <f>IF(Table1367[[#This Row],[Total]]&lt;&gt;"",RANK(Table1367[[#This Row],[Total]],Table1367[Total]),"")</f>
        <v/>
      </c>
      <c r="M222" s="105" t="str">
        <f>IF(Table1367[[#This Row],[Name]]&lt;&gt;"",Table1367[[#This Row],[Name]],"")</f>
        <v/>
      </c>
      <c r="N222" s="85">
        <f>SUM(Table1367[[#This Row],[BEE1]:[Column3]])-Table1367[[#This Row],[Discard]]</f>
        <v>0</v>
      </c>
      <c r="O222" s="105">
        <f>RANK(Table1367[[#This Row],[Total2]],Table1367[Total2])</f>
        <v>44</v>
      </c>
      <c r="P222" s="105"/>
    </row>
    <row r="223" spans="1:16">
      <c r="A223" s="85"/>
      <c r="B223" s="86"/>
      <c r="C223" s="86"/>
      <c r="D223" s="86"/>
      <c r="E223" s="86"/>
      <c r="F223" s="86"/>
      <c r="G223" s="86"/>
      <c r="H223" s="86"/>
      <c r="I223" s="86"/>
      <c r="J223" s="108">
        <f>IF(COUNT(Table13[[#This Row],[Sou]:[Bal]])&gt;0,MIN(Table13[[#This Row],[Sou]:[Bal]]),0)</f>
        <v>0</v>
      </c>
      <c r="K223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3" s="86" t="str">
        <f>IF(Table1367[[#This Row],[Total]]&lt;&gt;"",RANK(Table1367[[#This Row],[Total]],Table1367[Total]),"")</f>
        <v/>
      </c>
      <c r="M223" s="105" t="str">
        <f>IF(Table1367[[#This Row],[Name]]&lt;&gt;"",Table1367[[#This Row],[Name]],"")</f>
        <v/>
      </c>
      <c r="N223" s="85">
        <f>SUM(Table1367[[#This Row],[BEE1]:[Column3]])-Table1367[[#This Row],[Discard]]</f>
        <v>0</v>
      </c>
      <c r="O223" s="105">
        <f>RANK(Table1367[[#This Row],[Total2]],Table1367[Total2])</f>
        <v>44</v>
      </c>
      <c r="P223" s="105"/>
    </row>
    <row r="224" spans="1:16">
      <c r="A224" s="85"/>
      <c r="B224" s="86"/>
      <c r="C224" s="86"/>
      <c r="D224" s="86"/>
      <c r="E224" s="86"/>
      <c r="F224" s="86"/>
      <c r="G224" s="86"/>
      <c r="H224" s="86"/>
      <c r="I224" s="86"/>
      <c r="J224" s="108">
        <f>IF(COUNT(Table13[[#This Row],[Sou]:[Bal]])&gt;0,MIN(Table13[[#This Row],[Sou]:[Bal]]),0)</f>
        <v>0</v>
      </c>
      <c r="K224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4" s="86" t="str">
        <f>IF(Table1367[[#This Row],[Total]]&lt;&gt;"",RANK(Table1367[[#This Row],[Total]],Table1367[Total]),"")</f>
        <v/>
      </c>
      <c r="M224" s="105" t="str">
        <f>IF(Table1367[[#This Row],[Name]]&lt;&gt;"",Table1367[[#This Row],[Name]],"")</f>
        <v/>
      </c>
      <c r="N224" s="85">
        <f>SUM(Table1367[[#This Row],[BEE1]:[Column3]])-Table1367[[#This Row],[Discard]]</f>
        <v>0</v>
      </c>
      <c r="O224" s="105">
        <f>RANK(Table1367[[#This Row],[Total2]],Table1367[Total2])</f>
        <v>44</v>
      </c>
      <c r="P224" s="105"/>
    </row>
    <row r="225" spans="1:16">
      <c r="A225" s="87"/>
      <c r="B225" s="102"/>
      <c r="C225" s="102"/>
      <c r="D225" s="102"/>
      <c r="E225" s="102"/>
      <c r="F225" s="102"/>
      <c r="G225" s="102"/>
      <c r="H225" s="102"/>
      <c r="I225" s="102"/>
      <c r="J225" s="103">
        <f>IF(COUNT(Table13[[#This Row],[Sou]:[Bal]])&gt;0,MIN(Table13[[#This Row],[Sou]:[Bal]]),0)</f>
        <v>0</v>
      </c>
      <c r="K225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5" s="102" t="str">
        <f>IF(Table1367[[#This Row],[Total]]&lt;&gt;"",RANK(Table1367[[#This Row],[Total]],Table1367[Total]),"")</f>
        <v/>
      </c>
      <c r="M225" s="105" t="str">
        <f>IF(Table1367[[#This Row],[Name]]&lt;&gt;"",Table1367[[#This Row],[Name]],"")</f>
        <v/>
      </c>
      <c r="N225" s="85">
        <f>SUM(Table1367[[#This Row],[BEE1]:[Column3]])-Table1367[[#This Row],[Discard]]</f>
        <v>0</v>
      </c>
      <c r="O225" s="105">
        <f>RANK(Table1367[[#This Row],[Total2]],Table1367[Total2])</f>
        <v>44</v>
      </c>
      <c r="P225" s="105"/>
    </row>
    <row r="226" spans="1:16">
      <c r="A226" s="85"/>
      <c r="B226" s="86"/>
      <c r="C226" s="86"/>
      <c r="D226" s="86"/>
      <c r="E226" s="86"/>
      <c r="F226" s="102"/>
      <c r="G226" s="86"/>
      <c r="H226" s="86"/>
      <c r="I226" s="86"/>
      <c r="J226" s="103">
        <f>IF(COUNT(Table1367[[#This Row],[BEE1]:[Column4]])&gt;1,MIN(Table1367[[#This Row],[BEE1]:[Column4]]),0)</f>
        <v>0</v>
      </c>
      <c r="K226" s="104"/>
      <c r="L226" s="86"/>
      <c r="M226" s="105" t="str">
        <f>IF(Table1367[[#This Row],[Name]]&lt;&gt;"",Table1367[[#This Row],[Name]],"")</f>
        <v/>
      </c>
      <c r="N226" s="85">
        <f>SUM(Table1367[[#This Row],[BEE1]:[Column3]])-Table1367[[#This Row],[Discard]]</f>
        <v>0</v>
      </c>
      <c r="O226" s="105">
        <f>RANK(Table1367[[#This Row],[Total2]],Table1367[Total2])</f>
        <v>44</v>
      </c>
      <c r="P226" s="105"/>
    </row>
    <row r="227" spans="1:16">
      <c r="A227" s="85"/>
      <c r="B227" s="86"/>
      <c r="C227" s="86"/>
      <c r="D227" s="86"/>
      <c r="E227" s="86"/>
      <c r="F227" s="86"/>
      <c r="G227" s="86"/>
      <c r="H227" s="86"/>
      <c r="I227" s="86"/>
      <c r="J227" s="103"/>
      <c r="K227" s="104" t="str">
        <f>IF(SUM(Table1367[[#This Row],[BEE1]:[Column4]])-Table1367[[#This Row],[Discard]]+Table1367[[#This Row],[Discard]]/100000&gt;0,SUM(Table1367[[#This Row],[BEE1]:[Column4]])-Table1367[[#This Row],[Discard]]*0.9999,"")</f>
        <v/>
      </c>
      <c r="L227" s="86"/>
      <c r="M227" s="105"/>
      <c r="N227" s="85"/>
      <c r="O227" s="105"/>
      <c r="P227" s="105"/>
    </row>
  </sheetData>
  <mergeCells count="1">
    <mergeCell ref="E1:G1"/>
  </mergeCells>
  <conditionalFormatting sqref="A4:A6 A8:A11 A13:A16">
    <cfRule type="expression" dxfId="1" priority="2">
      <formula>AND(ET=9,$A4&gt;10)</formula>
    </cfRule>
  </conditionalFormatting>
  <conditionalFormatting sqref="A12">
    <cfRule type="expression" dxfId="0" priority="1">
      <formula>AND(ET=9,$A12&gt;10)</formula>
    </cfRule>
  </conditionalFormatting>
  <pageMargins left="0.75" right="0.75" top="1" bottom="1" header="0.5" footer="0.5"/>
  <pageSetup paperSize="9" scale="5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  <pageSetUpPr fitToPage="1"/>
  </sheetPr>
  <dimension ref="A1:O230"/>
  <sheetViews>
    <sheetView workbookViewId="0">
      <selection activeCell="Q12" sqref="Q12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44" customWidth="1"/>
    <col min="14" max="15" width="9" hidden="1" customWidth="1"/>
  </cols>
  <sheetData>
    <row r="1" spans="1:15" s="1" customFormat="1" ht="28.5">
      <c r="A1" s="127" t="s">
        <v>362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45"/>
    </row>
    <row r="3" spans="1:15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44" t="s">
        <v>10</v>
      </c>
      <c r="N3" s="2" t="s">
        <v>80</v>
      </c>
      <c r="O3" s="2" t="s">
        <v>81</v>
      </c>
    </row>
    <row r="4" spans="1:15">
      <c r="A4" s="88" t="s">
        <v>159</v>
      </c>
      <c r="B4" s="90" t="s">
        <v>88</v>
      </c>
      <c r="C4" s="90">
        <v>500</v>
      </c>
      <c r="D4" s="90">
        <v>500</v>
      </c>
      <c r="E4" s="32">
        <v>500</v>
      </c>
      <c r="F4" s="32">
        <v>480</v>
      </c>
      <c r="G4" s="32"/>
      <c r="J4" s="3">
        <f>IF(COUNT(Table1358[[#This Row],[BEE1]:[Column4]])&gt;1,MIN(Table1358[[#This Row],[BEE1]:[Column2]]),0)</f>
        <v>480</v>
      </c>
      <c r="K4" s="17">
        <f>SUM(Table1358[[#This Row],[BEE1]:[Column3]])-Table1358[[#This Row],[Discard]]*0.9999</f>
        <v>1500.048</v>
      </c>
      <c r="L4" s="2">
        <f>IF(Table1358[[#This Row],[Total]]&lt;&gt;"",RANK(Table1358[[#This Row],[Total]],Table1358[Total]),"")</f>
        <v>1</v>
      </c>
      <c r="M4" s="44" t="str">
        <f>IF(Table1358[[#This Row],[Name]]&gt;"",Table1358[[#This Row],[Name]],"")</f>
        <v>Silke Heinen</v>
      </c>
      <c r="N4">
        <f>SUM(Table1358[[#This Row],[BEE1]:[Column3]])-Table1358[[#This Row],[Discard]]</f>
        <v>1500</v>
      </c>
      <c r="O4" s="5">
        <f>RANK(Table1358[[#This Row],[Total2]],Table1358[Total2])</f>
        <v>1</v>
      </c>
    </row>
    <row r="5" spans="1:15">
      <c r="A5" s="88" t="s">
        <v>195</v>
      </c>
      <c r="B5" s="90" t="s">
        <v>82</v>
      </c>
      <c r="C5" s="90">
        <v>480</v>
      </c>
      <c r="D5" s="90">
        <v>480</v>
      </c>
      <c r="E5" s="32">
        <v>480</v>
      </c>
      <c r="F5" s="32">
        <v>500</v>
      </c>
      <c r="G5" s="32"/>
      <c r="J5" s="3">
        <f>IF(COUNT(Table1358[[#This Row],[BEE1]:[Column4]])&gt;1,MIN(Table1358[[#This Row],[BEE1]:[Column2]]),0)</f>
        <v>480</v>
      </c>
      <c r="K5" s="17">
        <f>SUM(Table1358[[#This Row],[BEE1]:[Column3]])-Table1358[[#This Row],[Discard]]*0.9999</f>
        <v>1460.048</v>
      </c>
      <c r="L5" s="2">
        <f>IF(Table1358[[#This Row],[Total]]&lt;&gt;"",RANK(Table1358[[#This Row],[Total]],Table1358[Total]),"")</f>
        <v>2</v>
      </c>
      <c r="M5" s="46" t="str">
        <f>IF(Table1358[[#This Row],[Name]]&gt;"",Table1358[[#This Row],[Name]],"")</f>
        <v>Thi Ly Cashman</v>
      </c>
      <c r="N5">
        <f>SUM(Table1358[[#This Row],[BEE1]:[Column3]])-Table1358[[#This Row],[Discard]]</f>
        <v>1460</v>
      </c>
      <c r="O5" s="5">
        <f>RANK(Table1358[[#This Row],[Total2]],Table1358[Total2])</f>
        <v>2</v>
      </c>
    </row>
    <row r="6" spans="1:15" ht="15.95" customHeight="1">
      <c r="A6" s="88" t="s">
        <v>196</v>
      </c>
      <c r="B6" s="90" t="s">
        <v>88</v>
      </c>
      <c r="C6" s="90">
        <v>460</v>
      </c>
      <c r="D6" s="90">
        <v>460</v>
      </c>
      <c r="E6" s="32">
        <v>460</v>
      </c>
      <c r="F6" s="32">
        <v>460</v>
      </c>
      <c r="G6" s="32"/>
      <c r="J6" s="3">
        <f>IF(COUNT(Table1358[[#This Row],[BEE1]:[Column4]])&gt;1,MIN(Table1358[[#This Row],[BEE1]:[Column2]]),0)</f>
        <v>460</v>
      </c>
      <c r="K6" s="17">
        <f>SUM(Table1358[[#This Row],[BEE1]:[Column3]])-Table1358[[#This Row],[Discard]]*0.9999</f>
        <v>1380.046</v>
      </c>
      <c r="L6" s="2">
        <f>IF(Table1358[[#This Row],[Total]]&lt;&gt;"",RANK(Table1358[[#This Row],[Total]],Table1358[Total]),"")</f>
        <v>3</v>
      </c>
      <c r="M6" s="44" t="str">
        <f>IF(Table1358[[#This Row],[Name]]&gt;"",Table1358[[#This Row],[Name]],"")</f>
        <v>Isabelle O'Sullivan</v>
      </c>
      <c r="N6">
        <f>SUM(Table1358[[#This Row],[BEE1]:[Column3]])-Table1358[[#This Row],[Discard]]</f>
        <v>1380</v>
      </c>
      <c r="O6" s="5">
        <f>RANK(Table1358[[#This Row],[Total2]],Table1358[Total2])</f>
        <v>3</v>
      </c>
    </row>
    <row r="7" spans="1:15">
      <c r="A7" s="93" t="s">
        <v>325</v>
      </c>
      <c r="B7" s="92" t="s">
        <v>88</v>
      </c>
      <c r="C7" s="92">
        <v>0</v>
      </c>
      <c r="D7" s="92">
        <v>440</v>
      </c>
      <c r="E7" s="37">
        <v>0</v>
      </c>
      <c r="F7" s="37">
        <v>440</v>
      </c>
      <c r="G7" s="37"/>
      <c r="H7" s="36"/>
      <c r="I7" s="36"/>
      <c r="J7" s="3">
        <f>IF(COUNT(Table1358[[#This Row],[BEE1]:[Column4]])&gt;1,MIN(Table1358[[#This Row],[BEE1]:[Column2]]),0)</f>
        <v>0</v>
      </c>
      <c r="K7" s="17">
        <f>SUM(Table1358[[#This Row],[BEE1]:[Column3]])-Table1358[[#This Row],[Discard]]*0.9999</f>
        <v>880</v>
      </c>
      <c r="L7" s="36">
        <f>IF(Table1358[[#This Row],[Total]]&lt;&gt;"",RANK(Table1358[[#This Row],[Total]],Table1358[Total]),"")</f>
        <v>4</v>
      </c>
      <c r="M7" s="44" t="str">
        <f>IF(Table1358[[#This Row],[Name]]&gt;"",Table1358[[#This Row],[Name]],"")</f>
        <v>Alanna O' Flynn</v>
      </c>
      <c r="N7">
        <f>SUM(Table1358[[#This Row],[BEE1]:[Column3]])-Table1358[[#This Row],[Discard]]</f>
        <v>880</v>
      </c>
      <c r="O7" s="5">
        <f>RANK(Table1358[[#This Row],[Total2]],Table1358[Total2])</f>
        <v>4</v>
      </c>
    </row>
    <row r="8" spans="1:15">
      <c r="A8" s="88" t="s">
        <v>334</v>
      </c>
      <c r="B8" s="90" t="s">
        <v>100</v>
      </c>
      <c r="C8" s="90">
        <v>440</v>
      </c>
      <c r="D8" s="90">
        <v>0</v>
      </c>
      <c r="E8" s="32">
        <v>0</v>
      </c>
      <c r="F8" s="32">
        <v>0</v>
      </c>
      <c r="G8" s="32"/>
      <c r="J8" s="3">
        <f>IF(COUNT(Table1358[[#This Row],[BEE1]:[Column4]])&gt;1,MIN(Table1358[[#This Row],[BEE1]:[Column2]]),0)</f>
        <v>0</v>
      </c>
      <c r="K8" s="17">
        <f>SUM(Table1358[[#This Row],[BEE1]:[Column3]])-Table1358[[#This Row],[Discard]]*0.9999</f>
        <v>440</v>
      </c>
      <c r="L8" s="2">
        <f>IF(Table1358[[#This Row],[Total]]&lt;&gt;"",RANK(Table1358[[#This Row],[Total]],Table1358[Total]),"")</f>
        <v>5</v>
      </c>
      <c r="M8" s="44" t="str">
        <f>IF(Table1358[[#This Row],[Name]]&gt;"",Table1358[[#This Row],[Name]],"")</f>
        <v>Clodagh Carroll</v>
      </c>
      <c r="N8">
        <f>SUM(Table1358[[#This Row],[BEE1]:[Column3]])-Table1358[[#This Row],[Discard]]</f>
        <v>440</v>
      </c>
      <c r="O8" s="5">
        <f>RANK(Table1358[[#This Row],[Total2]],Table1358[Total2])</f>
        <v>5</v>
      </c>
    </row>
    <row r="9" spans="1:15">
      <c r="A9" s="31"/>
      <c r="B9" s="32"/>
      <c r="C9" s="32"/>
      <c r="D9" s="32"/>
      <c r="E9" s="32"/>
      <c r="F9" s="32"/>
      <c r="G9" s="32"/>
      <c r="J9" s="3">
        <f>IF(COUNT(Table1358[[#This Row],[BEE1]:[Column4]])&gt;1,MIN(Table1358[[#This Row],[BEE1]:[Column2]]),0)</f>
        <v>0</v>
      </c>
      <c r="K9" s="17">
        <f>SUM(Table1358[[#This Row],[BEE1]:[Column3]])-Table1358[[#This Row],[Discard]]*0.9999</f>
        <v>0</v>
      </c>
      <c r="L9" s="2">
        <f>IF(Table1358[[#This Row],[Total]]&lt;&gt;"",RANK(Table1358[[#This Row],[Total]],Table1358[Total]),"")</f>
        <v>6</v>
      </c>
      <c r="M9" s="44" t="str">
        <f>IF(Table1358[[#This Row],[Name]]&gt;"",Table1358[[#This Row],[Name]],"")</f>
        <v/>
      </c>
      <c r="N9">
        <f>SUM(Table1358[[#This Row],[BEE1]:[Column3]])-Table1358[[#This Row],[Discard]]</f>
        <v>0</v>
      </c>
      <c r="O9" s="5">
        <f>RANK(Table1358[[#This Row],[Total2]],Table1358[Total2])</f>
        <v>6</v>
      </c>
    </row>
    <row r="10" spans="1:15">
      <c r="A10" s="31"/>
      <c r="B10" s="32"/>
      <c r="C10" s="32"/>
      <c r="D10" s="32"/>
      <c r="E10" s="32"/>
      <c r="F10" s="32"/>
      <c r="G10" s="32"/>
      <c r="J10" s="3">
        <f>IF(COUNT(Table1358[[#This Row],[BEE1]:[Column4]])&gt;1,MIN(Table1358[[#This Row],[BEE1]:[Column2]]),0)</f>
        <v>0</v>
      </c>
      <c r="K10" s="17">
        <f>SUM(Table1358[[#This Row],[BEE1]:[Column3]])-Table1358[[#This Row],[Discard]]*0.9999</f>
        <v>0</v>
      </c>
      <c r="L10" s="2">
        <f>IF(Table1358[[#This Row],[Total]]&lt;&gt;"",RANK(Table1358[[#This Row],[Total]],Table1358[Total]),"")</f>
        <v>6</v>
      </c>
      <c r="M10" s="44" t="str">
        <f>IF(Table1358[[#This Row],[Name]]&gt;"",Table1358[[#This Row],[Name]],"")</f>
        <v/>
      </c>
      <c r="N10">
        <f>SUM(Table1358[[#This Row],[BEE1]:[Column3]])-Table1358[[#This Row],[Discard]]</f>
        <v>0</v>
      </c>
      <c r="O10" s="5">
        <f>RANK(Table1358[[#This Row],[Total2]],Table1358[Total2])</f>
        <v>6</v>
      </c>
    </row>
    <row r="11" spans="1:15">
      <c r="A11" s="31"/>
      <c r="B11" s="32"/>
      <c r="C11" s="32"/>
      <c r="D11" s="32"/>
      <c r="E11" s="32"/>
      <c r="F11" s="32"/>
      <c r="G11" s="32"/>
      <c r="J11" s="3">
        <f>IF(COUNT(Table1358[[#This Row],[BEE1]:[Column4]])&gt;1,MIN(Table1358[[#This Row],[BEE1]:[Column2]]),0)</f>
        <v>0</v>
      </c>
      <c r="K11" s="17">
        <f>SUM(Table1358[[#This Row],[BEE1]:[Column3]])-Table1358[[#This Row],[Discard]]*0.9999</f>
        <v>0</v>
      </c>
      <c r="L11" s="2">
        <f>IF(Table1358[[#This Row],[Total]]&lt;&gt;"",RANK(Table1358[[#This Row],[Total]],Table1358[Total]),"")</f>
        <v>6</v>
      </c>
      <c r="M11" s="44" t="str">
        <f>IF(Table1358[[#This Row],[Name]]&gt;"",Table1358[[#This Row],[Name]],"")</f>
        <v/>
      </c>
      <c r="N11">
        <f>SUM(Table1358[[#This Row],[BEE1]:[Column3]])-Table1358[[#This Row],[Discard]]</f>
        <v>0</v>
      </c>
      <c r="O11" s="5">
        <f>RANK(Table1358[[#This Row],[Total2]],Table1358[Total2])</f>
        <v>6</v>
      </c>
    </row>
    <row r="12" spans="1:15">
      <c r="A12" s="31"/>
      <c r="B12" s="32"/>
      <c r="C12" s="32"/>
      <c r="D12" s="32"/>
      <c r="E12" s="32"/>
      <c r="F12" s="32"/>
      <c r="G12" s="32"/>
      <c r="J12" s="3">
        <f>IF(COUNT(Table1358[[#This Row],[BEE1]:[Column4]])&gt;1,MIN(Table1358[[#This Row],[BEE1]:[Column2]]),0)</f>
        <v>0</v>
      </c>
      <c r="K12" s="17">
        <f>SUM(Table1358[[#This Row],[BEE1]:[Column3]])-Table1358[[#This Row],[Discard]]*0.9999</f>
        <v>0</v>
      </c>
      <c r="L12" s="2">
        <f>IF(Table1358[[#This Row],[Total]]&lt;&gt;"",RANK(Table1358[[#This Row],[Total]],Table1358[Total]),"")</f>
        <v>6</v>
      </c>
      <c r="M12" s="44" t="str">
        <f>IF(Table1358[[#This Row],[Name]]&gt;"",Table1358[[#This Row],[Name]],"")</f>
        <v/>
      </c>
      <c r="N12">
        <f>SUM(Table1358[[#This Row],[BEE1]:[Column3]])-Table1358[[#This Row],[Discard]]</f>
        <v>0</v>
      </c>
      <c r="O12" s="5">
        <f>RANK(Table1358[[#This Row],[Total2]],Table1358[Total2])</f>
        <v>6</v>
      </c>
    </row>
    <row r="13" spans="1:15">
      <c r="A13" s="31"/>
      <c r="B13" s="32"/>
      <c r="C13" s="32"/>
      <c r="D13" s="32"/>
      <c r="E13" s="32"/>
      <c r="F13" s="32"/>
      <c r="G13" s="32"/>
      <c r="J13" s="3">
        <f>IF(COUNT(Table1358[[#This Row],[BEE1]:[Column4]])&gt;1,MIN(Table1358[[#This Row],[BEE1]:[Column2]]),0)</f>
        <v>0</v>
      </c>
      <c r="K13" s="17">
        <f>SUM(Table1358[[#This Row],[BEE1]:[Column3]])-Table1358[[#This Row],[Discard]]*0.9999</f>
        <v>0</v>
      </c>
      <c r="L13" s="2">
        <f>IF(Table1358[[#This Row],[Total]]&lt;&gt;"",RANK(Table1358[[#This Row],[Total]],Table1358[Total]),"")</f>
        <v>6</v>
      </c>
      <c r="M13" s="44" t="str">
        <f>IF(Table1358[[#This Row],[Name]]&gt;"",Table1358[[#This Row],[Name]],"")</f>
        <v/>
      </c>
      <c r="N13">
        <f>SUM(Table1358[[#This Row],[BEE1]:[Column3]])-Table1358[[#This Row],[Discard]]</f>
        <v>0</v>
      </c>
      <c r="O13" s="5">
        <f>RANK(Table1358[[#This Row],[Total2]],Table1358[Total2])</f>
        <v>6</v>
      </c>
    </row>
    <row r="14" spans="1:15">
      <c r="A14" s="31"/>
      <c r="B14" s="32"/>
      <c r="C14" s="32"/>
      <c r="D14" s="32"/>
      <c r="E14" s="32"/>
      <c r="F14" s="32"/>
      <c r="G14" s="32"/>
      <c r="J14" s="3">
        <f>IF(COUNT(Table1358[[#This Row],[BEE1]:[Column4]])&gt;1,MIN(Table1358[[#This Row],[BEE1]:[Column2]]),0)</f>
        <v>0</v>
      </c>
      <c r="K14" s="17">
        <f>SUM(Table1358[[#This Row],[BEE1]:[Column3]])-Table1358[[#This Row],[Discard]]*0.9999</f>
        <v>0</v>
      </c>
      <c r="L14" s="2">
        <f>IF(Table1358[[#This Row],[Total]]&lt;&gt;"",RANK(Table1358[[#This Row],[Total]],Table1358[Total]),"")</f>
        <v>6</v>
      </c>
      <c r="M14" s="44" t="str">
        <f>IF(Table1358[[#This Row],[Name]]&gt;"",Table1358[[#This Row],[Name]],"")</f>
        <v/>
      </c>
      <c r="N14">
        <f>SUM(Table1358[[#This Row],[BEE1]:[Column3]])-Table1358[[#This Row],[Discard]]</f>
        <v>0</v>
      </c>
      <c r="O14" s="5">
        <f>RANK(Table1358[[#This Row],[Total2]],Table1358[Total2])</f>
        <v>6</v>
      </c>
    </row>
    <row r="15" spans="1:15">
      <c r="A15" s="31"/>
      <c r="B15" s="32"/>
      <c r="C15" s="32"/>
      <c r="D15" s="32"/>
      <c r="E15" s="32"/>
      <c r="F15" s="32"/>
      <c r="G15" s="32"/>
      <c r="J15" s="3">
        <f>IF(COUNT(Table1358[[#This Row],[BEE1]:[Column4]])&gt;1,MIN(Table1358[[#This Row],[BEE1]:[Column2]]),0)</f>
        <v>0</v>
      </c>
      <c r="K15" s="17">
        <f>SUM(Table1358[[#This Row],[BEE1]:[Column3]])-Table1358[[#This Row],[Discard]]*0.9999</f>
        <v>0</v>
      </c>
      <c r="L15" s="2">
        <f>IF(Table1358[[#This Row],[Total]]&lt;&gt;"",RANK(Table1358[[#This Row],[Total]],Table1358[Total]),"")</f>
        <v>6</v>
      </c>
      <c r="M15" s="44" t="str">
        <f>IF(Table1358[[#This Row],[Name]]&gt;"",Table1358[[#This Row],[Name]],"")</f>
        <v/>
      </c>
      <c r="N15">
        <f>SUM(Table1358[[#This Row],[BEE1]:[Column3]])-Table1358[[#This Row],[Discard]]</f>
        <v>0</v>
      </c>
      <c r="O15" s="5">
        <f>RANK(Table1358[[#This Row],[Total2]],Table1358[Total2])</f>
        <v>6</v>
      </c>
    </row>
    <row r="16" spans="1:15">
      <c r="A16" s="31"/>
      <c r="B16" s="32"/>
      <c r="C16" s="32"/>
      <c r="D16" s="32"/>
      <c r="E16" s="32"/>
      <c r="F16" s="32"/>
      <c r="G16" s="32"/>
      <c r="J16" s="3">
        <f>IF(COUNT(Table1358[[#This Row],[BEE1]:[Column4]])&gt;1,MIN(Table1358[[#This Row],[BEE1]:[Column2]]),0)</f>
        <v>0</v>
      </c>
      <c r="K16" s="17">
        <f>SUM(Table1358[[#This Row],[BEE1]:[Column3]])-Table1358[[#This Row],[Discard]]*0.9999</f>
        <v>0</v>
      </c>
      <c r="L16" s="2">
        <f>IF(Table1358[[#This Row],[Total]]&lt;&gt;"",RANK(Table1358[[#This Row],[Total]],Table1358[Total]),"")</f>
        <v>6</v>
      </c>
      <c r="M16" s="44" t="str">
        <f>IF(Table1358[[#This Row],[Name]]&gt;"",Table1358[[#This Row],[Name]],"")</f>
        <v/>
      </c>
      <c r="N16">
        <f>SUM(Table1358[[#This Row],[BEE1]:[Column3]])-Table1358[[#This Row],[Discard]]</f>
        <v>0</v>
      </c>
      <c r="O16" s="5">
        <f>RANK(Table1358[[#This Row],[Total2]],Table1358[Total2])</f>
        <v>6</v>
      </c>
    </row>
    <row r="17" spans="1:15">
      <c r="A17" s="31"/>
      <c r="B17" s="32"/>
      <c r="C17" s="32"/>
      <c r="D17" s="32"/>
      <c r="E17" s="32"/>
      <c r="F17" s="32"/>
      <c r="G17" s="32"/>
      <c r="J17" s="3">
        <f>IF(COUNT(Table1358[[#This Row],[BEE1]:[Column4]])&gt;1,MIN(Table1358[[#This Row],[BEE1]:[Column2]]),0)</f>
        <v>0</v>
      </c>
      <c r="K17" s="17">
        <f>SUM(Table1358[[#This Row],[BEE1]:[Column3]])-Table1358[[#This Row],[Discard]]*0.9999</f>
        <v>0</v>
      </c>
      <c r="L17" s="2">
        <f>IF(Table1358[[#This Row],[Total]]&lt;&gt;"",RANK(Table1358[[#This Row],[Total]],Table1358[Total]),"")</f>
        <v>6</v>
      </c>
      <c r="M17" s="44" t="str">
        <f>IF(Table1358[[#This Row],[Name]]&gt;"",Table1358[[#This Row],[Name]],"")</f>
        <v/>
      </c>
      <c r="N17">
        <f>SUM(Table1358[[#This Row],[BEE1]:[Column3]])-Table1358[[#This Row],[Discard]]</f>
        <v>0</v>
      </c>
      <c r="O17" s="5">
        <f>RANK(Table1358[[#This Row],[Total2]],Table1358[Total2])</f>
        <v>6</v>
      </c>
    </row>
    <row r="18" spans="1:15">
      <c r="A18" s="31"/>
      <c r="B18" s="32"/>
      <c r="C18" s="32"/>
      <c r="D18" s="32"/>
      <c r="E18" s="32"/>
      <c r="F18" s="32"/>
      <c r="G18" s="32"/>
      <c r="J18" s="3">
        <f>IF(COUNT(Table1358[[#This Row],[BEE1]:[Column4]])&gt;1,MIN(Table1358[[#This Row],[BEE1]:[Column2]]),0)</f>
        <v>0</v>
      </c>
      <c r="K18" s="17">
        <f>SUM(Table1358[[#This Row],[BEE1]:[Column3]])-Table1358[[#This Row],[Discard]]*0.9999</f>
        <v>0</v>
      </c>
      <c r="L18" s="2">
        <f>IF(Table1358[[#This Row],[Total]]&lt;&gt;"",RANK(Table1358[[#This Row],[Total]],Table1358[Total]),"")</f>
        <v>6</v>
      </c>
      <c r="M18" s="44" t="str">
        <f>IF(Table1358[[#This Row],[Name]]&gt;"",Table1358[[#This Row],[Name]],"")</f>
        <v/>
      </c>
      <c r="N18">
        <f>SUM(Table1358[[#This Row],[BEE1]:[Column3]])-Table1358[[#This Row],[Discard]]</f>
        <v>0</v>
      </c>
      <c r="O18" s="5">
        <f>RANK(Table1358[[#This Row],[Total2]],Table1358[Total2])</f>
        <v>6</v>
      </c>
    </row>
    <row r="19" spans="1:15">
      <c r="A19" s="31"/>
      <c r="B19" s="32"/>
      <c r="C19" s="32"/>
      <c r="D19" s="32"/>
      <c r="E19" s="32"/>
      <c r="F19" s="32"/>
      <c r="G19" s="32"/>
      <c r="J19" s="3">
        <f>IF(COUNT(Table1358[[#This Row],[BEE1]:[Column4]])&gt;1,MIN(Table1358[[#This Row],[BEE1]:[Column2]]),0)</f>
        <v>0</v>
      </c>
      <c r="K19" s="17">
        <f>SUM(Table1358[[#This Row],[BEE1]:[Column3]])-Table1358[[#This Row],[Discard]]*0.9999</f>
        <v>0</v>
      </c>
      <c r="L19" s="2">
        <f>IF(Table1358[[#This Row],[Total]]&lt;&gt;"",RANK(Table1358[[#This Row],[Total]],Table1358[Total]),"")</f>
        <v>6</v>
      </c>
      <c r="M19" s="44" t="str">
        <f>IF(Table1358[[#This Row],[Name]]&gt;"",Table1358[[#This Row],[Name]],"")</f>
        <v/>
      </c>
      <c r="N19">
        <f>SUM(Table1358[[#This Row],[BEE1]:[Column3]])-Table1358[[#This Row],[Discard]]</f>
        <v>0</v>
      </c>
      <c r="O19" s="5">
        <f>RANK(Table1358[[#This Row],[Total2]],Table1358[Total2])</f>
        <v>6</v>
      </c>
    </row>
    <row r="20" spans="1:15">
      <c r="A20" s="31"/>
      <c r="B20" s="32"/>
      <c r="C20" s="32"/>
      <c r="D20" s="32"/>
      <c r="E20" s="32"/>
      <c r="F20" s="32"/>
      <c r="G20" s="32"/>
      <c r="J20" s="3">
        <f>IF(COUNT(Table1358[[#This Row],[BEE1]:[Column4]])&gt;1,MIN(Table1358[[#This Row],[BEE1]:[Column2]]),0)</f>
        <v>0</v>
      </c>
      <c r="K20" s="17">
        <f>SUM(Table1358[[#This Row],[BEE1]:[Column3]])-Table1358[[#This Row],[Discard]]*0.9999</f>
        <v>0</v>
      </c>
      <c r="L20" s="2">
        <f>IF(Table1358[[#This Row],[Total]]&lt;&gt;"",RANK(Table1358[[#This Row],[Total]],Table1358[Total]),"")</f>
        <v>6</v>
      </c>
      <c r="M20" s="44" t="str">
        <f>IF(Table1358[[#This Row],[Name]]&gt;"",Table1358[[#This Row],[Name]],"")</f>
        <v/>
      </c>
      <c r="N20">
        <f>SUM(Table1358[[#This Row],[BEE1]:[Column3]])-Table1358[[#This Row],[Discard]]</f>
        <v>0</v>
      </c>
      <c r="O20" s="5">
        <f>RANK(Table1358[[#This Row],[Total2]],Table1358[Total2])</f>
        <v>6</v>
      </c>
    </row>
    <row r="21" spans="1:15">
      <c r="A21" s="31"/>
      <c r="B21" s="32"/>
      <c r="C21" s="32"/>
      <c r="D21" s="32"/>
      <c r="E21" s="32"/>
      <c r="F21" s="32"/>
      <c r="G21" s="32"/>
      <c r="J21" s="3">
        <f>IF(COUNT(Table1358[[#This Row],[BEE1]:[Column4]])&gt;1,MIN(Table1358[[#This Row],[BEE1]:[Column2]]),0)</f>
        <v>0</v>
      </c>
      <c r="K21" s="17">
        <f>SUM(Table1358[[#This Row],[BEE1]:[Column3]])-Table1358[[#This Row],[Discard]]*0.9999</f>
        <v>0</v>
      </c>
      <c r="L21" s="2">
        <f>IF(Table1358[[#This Row],[Total]]&lt;&gt;"",RANK(Table1358[[#This Row],[Total]],Table1358[Total]),"")</f>
        <v>6</v>
      </c>
      <c r="M21" s="44" t="str">
        <f>IF(Table1358[[#This Row],[Name]]&gt;"",Table1358[[#This Row],[Name]],"")</f>
        <v/>
      </c>
      <c r="N21">
        <f>SUM(Table1358[[#This Row],[BEE1]:[Column3]])-Table1358[[#This Row],[Discard]]</f>
        <v>0</v>
      </c>
      <c r="O21" s="5">
        <f>RANK(Table1358[[#This Row],[Total2]],Table1358[Total2])</f>
        <v>6</v>
      </c>
    </row>
    <row r="22" spans="1:15">
      <c r="A22" s="31"/>
      <c r="B22" s="32"/>
      <c r="C22" s="32"/>
      <c r="D22" s="32"/>
      <c r="E22" s="32"/>
      <c r="F22" s="32"/>
      <c r="G22" s="32"/>
      <c r="J22" s="3">
        <f>IF(COUNT(Table1358[[#This Row],[BEE1]:[Column4]])&gt;1,MIN(Table1358[[#This Row],[BEE1]:[Column2]]),0)</f>
        <v>0</v>
      </c>
      <c r="K22" s="17">
        <f>SUM(Table1358[[#This Row],[BEE1]:[Column3]])-Table1358[[#This Row],[Discard]]*0.9999</f>
        <v>0</v>
      </c>
      <c r="L22" s="2">
        <f>IF(Table1358[[#This Row],[Total]]&lt;&gt;"",RANK(Table1358[[#This Row],[Total]],Table1358[Total]),"")</f>
        <v>6</v>
      </c>
      <c r="M22" s="44" t="str">
        <f>IF(Table1358[[#This Row],[Name]]&gt;"",Table1358[[#This Row],[Name]],"")</f>
        <v/>
      </c>
      <c r="N22">
        <f>SUM(Table1358[[#This Row],[BEE1]:[Column3]])-Table1358[[#This Row],[Discard]]</f>
        <v>0</v>
      </c>
      <c r="O22" s="5">
        <f>RANK(Table1358[[#This Row],[Total2]],Table1358[Total2])</f>
        <v>6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IF(COUNT(Table1358[[#This Row],[BEE1]:[Column4]])&gt;1,MIN(Table1358[[#This Row],[BEE1]:[Column2]]),0)</f>
        <v>0</v>
      </c>
      <c r="K23" s="17">
        <f>SUM(Table1358[[#This Row],[BEE1]:[Column3]])-Table1358[[#This Row],[Discard]]*0.9999</f>
        <v>0</v>
      </c>
      <c r="L23" s="2">
        <f>IF(Table1358[[#This Row],[Total]]&lt;&gt;"",RANK(Table1358[[#This Row],[Total]],Table1358[Total]),"")</f>
        <v>6</v>
      </c>
      <c r="M23" s="44" t="str">
        <f>IF(Table1358[[#This Row],[Name]]&gt;"",Table1358[[#This Row],[Name]],"")</f>
        <v/>
      </c>
      <c r="N23">
        <f>SUM(Table1358[[#This Row],[BEE1]:[Column3]])-Table1358[[#This Row],[Discard]]</f>
        <v>0</v>
      </c>
      <c r="O23" s="5">
        <f>RANK(Table1358[[#This Row],[Total2]],Table1358[Total2])</f>
        <v>6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IF(COUNT(Table1358[[#This Row],[BEE1]:[Column4]])&gt;1,MIN(Table1358[[#This Row],[BEE1]:[Column2]]),0)</f>
        <v>0</v>
      </c>
      <c r="K24" s="17">
        <f>SUM(Table1358[[#This Row],[BEE1]:[Column3]])-Table1358[[#This Row],[Discard]]*0.9999</f>
        <v>0</v>
      </c>
      <c r="L24" s="2">
        <f>IF(Table1358[[#This Row],[Total]]&lt;&gt;"",RANK(Table1358[[#This Row],[Total]],Table1358[Total]),"")</f>
        <v>6</v>
      </c>
      <c r="M24" s="44" t="str">
        <f>IF(Table1358[[#This Row],[Name]]&gt;"",Table1358[[#This Row],[Name]],"")</f>
        <v/>
      </c>
      <c r="N24">
        <f>SUM(Table1358[[#This Row],[BEE1]:[Column3]])-Table1358[[#This Row],[Discard]]</f>
        <v>0</v>
      </c>
      <c r="O24" s="5">
        <f>RANK(Table1358[[#This Row],[Total2]],Table1358[Total2])</f>
        <v>6</v>
      </c>
    </row>
    <row r="25" spans="1:15">
      <c r="A25" s="33"/>
      <c r="B25" s="34"/>
      <c r="C25" s="34"/>
      <c r="D25" s="34"/>
      <c r="E25" s="34"/>
      <c r="F25" s="34"/>
      <c r="G25" s="34"/>
      <c r="H25" s="10"/>
      <c r="I25" s="10"/>
      <c r="J25" s="3">
        <f>IF(COUNT(Table1358[[#This Row],[BEE1]:[Column4]])&gt;1,MIN(Table1358[[#This Row],[BEE1]:[Column2]]),0)</f>
        <v>0</v>
      </c>
      <c r="K25" s="17">
        <f>SUM(Table1358[[#This Row],[BEE1]:[Column3]])-Table1358[[#This Row],[Discard]]*0.9999</f>
        <v>0</v>
      </c>
      <c r="L25" s="10">
        <f>IF(Table1358[[#This Row],[Total]]&lt;&gt;"",RANK(Table1358[[#This Row],[Total]],Table1358[Total]),"")</f>
        <v>6</v>
      </c>
      <c r="M25" s="44" t="str">
        <f>IF(Table1358[[#This Row],[Name]]&gt;"",Table1358[[#This Row],[Name]],"")</f>
        <v/>
      </c>
      <c r="N25">
        <f>SUM(Table1358[[#This Row],[BEE1]:[Column3]])-Table1358[[#This Row],[Discard]]</f>
        <v>0</v>
      </c>
      <c r="O25" s="5">
        <f>RANK(Table1358[[#This Row],[Total2]],Table1358[Total2])</f>
        <v>6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IF(COUNT(Table1358[[#This Row],[BEE1]:[Column4]])&gt;1,MIN(Table1358[[#This Row],[BEE1]:[Column2]]),0)</f>
        <v>0</v>
      </c>
      <c r="K26" s="17">
        <f>SUM(Table1358[[#This Row],[BEE1]:[Column3]])-Table1358[[#This Row],[Discard]]*0.9999</f>
        <v>0</v>
      </c>
      <c r="L26" s="2">
        <f>IF(Table1358[[#This Row],[Total]]&lt;&gt;"",RANK(Table1358[[#This Row],[Total]],Table1358[Total]),"")</f>
        <v>6</v>
      </c>
      <c r="M26" s="44" t="str">
        <f>IF(Table1358[[#This Row],[Name]]&gt;"",Table1358[[#This Row],[Name]],"")</f>
        <v/>
      </c>
      <c r="N26">
        <f>SUM(Table1358[[#This Row],[BEE1]:[Column3]])-Table1358[[#This Row],[Discard]]</f>
        <v>0</v>
      </c>
      <c r="O26" s="5">
        <f>RANK(Table1358[[#This Row],[Total2]],Table1358[Total2])</f>
        <v>6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IF(COUNT(Table1358[[#This Row],[BEE1]:[Column4]])&gt;1,MIN(Table1358[[#This Row],[BEE1]:[Column2]]),0)</f>
        <v>0</v>
      </c>
      <c r="K27" s="17">
        <f>SUM(Table1358[[#This Row],[BEE1]:[Column3]])-Table1358[[#This Row],[Discard]]*0.9999</f>
        <v>0</v>
      </c>
      <c r="L27" s="2">
        <f>IF(Table1358[[#This Row],[Total]]&lt;&gt;"",RANK(Table1358[[#This Row],[Total]],Table1358[Total]),"")</f>
        <v>6</v>
      </c>
      <c r="M27" s="44" t="str">
        <f>IF(Table1358[[#This Row],[Name]]&gt;"",Table1358[[#This Row],[Name]],"")</f>
        <v/>
      </c>
      <c r="N27">
        <f>SUM(Table1358[[#This Row],[BEE1]:[Column3]])-Table1358[[#This Row],[Discard]]</f>
        <v>0</v>
      </c>
      <c r="O27" s="5">
        <f>RANK(Table1358[[#This Row],[Total2]],Table1358[Total2])</f>
        <v>6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IF(COUNT(Table1358[[#This Row],[BEE1]:[Column4]])&gt;1,MIN(Table1358[[#This Row],[BEE1]:[Column2]]),0)</f>
        <v>0</v>
      </c>
      <c r="K28" s="17">
        <f>SUM(Table1358[[#This Row],[BEE1]:[Column3]])-Table1358[[#This Row],[Discard]]*0.9999</f>
        <v>0</v>
      </c>
      <c r="L28" s="2">
        <f>IF(Table1358[[#This Row],[Total]]&lt;&gt;"",RANK(Table1358[[#This Row],[Total]],Table1358[Total]),"")</f>
        <v>6</v>
      </c>
      <c r="M28" s="44" t="str">
        <f>IF(Table1358[[#This Row],[Name]]&gt;"",Table1358[[#This Row],[Name]],"")</f>
        <v/>
      </c>
      <c r="N28">
        <f>SUM(Table1358[[#This Row],[BEE1]:[Column3]])-Table1358[[#This Row],[Discard]]</f>
        <v>0</v>
      </c>
      <c r="O28" s="5">
        <f>RANK(Table1358[[#This Row],[Total2]],Table1358[Total2])</f>
        <v>6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IF(COUNT(Table1358[[#This Row],[BEE1]:[Column4]])&gt;1,MIN(Table1358[[#This Row],[BEE1]:[Column2]]),0)</f>
        <v>0</v>
      </c>
      <c r="K29" s="17">
        <f>SUM(Table1358[[#This Row],[BEE1]:[Column3]])-Table1358[[#This Row],[Discard]]*0.9999</f>
        <v>0</v>
      </c>
      <c r="L29" s="2">
        <f>IF(Table1358[[#This Row],[Total]]&lt;&gt;"",RANK(Table1358[[#This Row],[Total]],Table1358[Total]),"")</f>
        <v>6</v>
      </c>
      <c r="M29" s="44" t="str">
        <f>IF(Table1358[[#This Row],[Name]]&gt;"",Table1358[[#This Row],[Name]],"")</f>
        <v/>
      </c>
      <c r="N29">
        <f>SUM(Table1358[[#This Row],[BEE1]:[Column3]])-Table1358[[#This Row],[Discard]]</f>
        <v>0</v>
      </c>
      <c r="O29" s="5">
        <f>RANK(Table1358[[#This Row],[Total2]],Table1358[Total2])</f>
        <v>6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IF(COUNT(Table1358[[#This Row],[BEE1]:[Column4]])&gt;1,MIN(Table1358[[#This Row],[BEE1]:[Column2]]),0)</f>
        <v>0</v>
      </c>
      <c r="K30" s="17">
        <f>SUM(Table1358[[#This Row],[BEE1]:[Column3]])-Table1358[[#This Row],[Discard]]*0.9999</f>
        <v>0</v>
      </c>
      <c r="L30" s="2">
        <f>IF(Table1358[[#This Row],[Total]]&lt;&gt;"",RANK(Table1358[[#This Row],[Total]],Table1358[Total]),"")</f>
        <v>6</v>
      </c>
      <c r="M30" s="44" t="str">
        <f>IF(Table1358[[#This Row],[Name]]&gt;"",Table1358[[#This Row],[Name]],"")</f>
        <v/>
      </c>
      <c r="N30">
        <f>SUM(Table1358[[#This Row],[BEE1]:[Column3]])-Table1358[[#This Row],[Discard]]</f>
        <v>0</v>
      </c>
      <c r="O30" s="5">
        <f>RANK(Table1358[[#This Row],[Total2]],Table1358[Total2])</f>
        <v>6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IF(COUNT(Table1358[[#This Row],[BEE1]:[Column4]])&gt;1,MIN(Table1358[[#This Row],[BEE1]:[Column2]]),0)</f>
        <v>0</v>
      </c>
      <c r="K31" s="17">
        <f>SUM(Table1358[[#This Row],[BEE1]:[Column3]])-Table1358[[#This Row],[Discard]]*0.9999</f>
        <v>0</v>
      </c>
      <c r="L31" s="2">
        <f>IF(Table1358[[#This Row],[Total]]&lt;&gt;"",RANK(Table1358[[#This Row],[Total]],Table1358[Total]),"")</f>
        <v>6</v>
      </c>
      <c r="M31" s="44" t="str">
        <f>IF(Table1358[[#This Row],[Name]]&gt;"",Table1358[[#This Row],[Name]],"")</f>
        <v/>
      </c>
      <c r="N31">
        <f>SUM(Table1358[[#This Row],[BEE1]:[Column3]])-Table1358[[#This Row],[Discard]]</f>
        <v>0</v>
      </c>
      <c r="O31" s="5">
        <f>RANK(Table1358[[#This Row],[Total2]],Table1358[Total2])</f>
        <v>6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IF(COUNT(Table1358[[#This Row],[BEE1]:[Column4]])&gt;1,MIN(Table1358[[#This Row],[BEE1]:[Column2]]),0)</f>
        <v>0</v>
      </c>
      <c r="K32" s="17">
        <f>SUM(Table1358[[#This Row],[BEE1]:[Column3]])-Table1358[[#This Row],[Discard]]*0.9999</f>
        <v>0</v>
      </c>
      <c r="L32" s="2">
        <f>IF(Table1358[[#This Row],[Total]]&lt;&gt;"",RANK(Table1358[[#This Row],[Total]],Table1358[Total]),"")</f>
        <v>6</v>
      </c>
      <c r="M32" s="44" t="str">
        <f>IF(Table1358[[#This Row],[Name]]&gt;"",Table1358[[#This Row],[Name]],"")</f>
        <v/>
      </c>
      <c r="N32">
        <f>SUM(Table1358[[#This Row],[BEE1]:[Column3]])-Table1358[[#This Row],[Discard]]</f>
        <v>0</v>
      </c>
      <c r="O32" s="5">
        <f>RANK(Table1358[[#This Row],[Total2]],Table1358[Total2])</f>
        <v>6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IF(COUNT(Table1358[[#This Row],[BEE1]:[Column4]])&gt;1,MIN(Table1358[[#This Row],[BEE1]:[Column2]]),0)</f>
        <v>0</v>
      </c>
      <c r="K33" s="17">
        <f>SUM(Table1358[[#This Row],[BEE1]:[Column3]])-Table1358[[#This Row],[Discard]]*0.9999</f>
        <v>0</v>
      </c>
      <c r="L33" s="2">
        <f>IF(Table1358[[#This Row],[Total]]&lt;&gt;"",RANK(Table1358[[#This Row],[Total]],Table1358[Total]),"")</f>
        <v>6</v>
      </c>
      <c r="M33" s="44" t="str">
        <f>IF(Table1358[[#This Row],[Name]]&gt;"",Table1358[[#This Row],[Name]],"")</f>
        <v/>
      </c>
      <c r="N33">
        <f>SUM(Table1358[[#This Row],[BEE1]:[Column3]])-Table1358[[#This Row],[Discard]]</f>
        <v>0</v>
      </c>
      <c r="O33" s="5">
        <f>RANK(Table1358[[#This Row],[Total2]],Table1358[Total2])</f>
        <v>6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IF(COUNT(Table1358[[#This Row],[BEE1]:[Column4]])&gt;1,MIN(Table1358[[#This Row],[BEE1]:[Column2]]),0)</f>
        <v>0</v>
      </c>
      <c r="K34" s="17">
        <f>SUM(Table1358[[#This Row],[BEE1]:[Column3]])-Table1358[[#This Row],[Discard]]*0.9999</f>
        <v>0</v>
      </c>
      <c r="L34" s="2">
        <f>IF(Table1358[[#This Row],[Total]]&lt;&gt;"",RANK(Table1358[[#This Row],[Total]],Table1358[Total]),"")</f>
        <v>6</v>
      </c>
      <c r="M34" s="44" t="str">
        <f>IF(Table1358[[#This Row],[Name]]&gt;"",Table1358[[#This Row],[Name]],"")</f>
        <v/>
      </c>
      <c r="N34">
        <f>SUM(Table1358[[#This Row],[BEE1]:[Column3]])-Table1358[[#This Row],[Discard]]</f>
        <v>0</v>
      </c>
      <c r="O34" s="5">
        <f>RANK(Table1358[[#This Row],[Total2]],Table1358[Total2])</f>
        <v>6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IF(COUNT(Table1358[[#This Row],[BEE1]:[Column4]])&gt;1,MIN(Table1358[[#This Row],[BEE1]:[Column2]]),0)</f>
        <v>0</v>
      </c>
      <c r="K35" s="17">
        <f>SUM(Table1358[[#This Row],[BEE1]:[Column3]])-Table1358[[#This Row],[Discard]]*0.9999</f>
        <v>0</v>
      </c>
      <c r="L35" s="2">
        <f>IF(Table1358[[#This Row],[Total]]&lt;&gt;"",RANK(Table1358[[#This Row],[Total]],Table1358[Total]),"")</f>
        <v>6</v>
      </c>
      <c r="M35" s="44" t="str">
        <f>IF(Table1358[[#This Row],[Name]]&gt;"",Table1358[[#This Row],[Name]],"")</f>
        <v/>
      </c>
      <c r="N35">
        <f>SUM(Table1358[[#This Row],[BEE1]:[Column3]])-Table1358[[#This Row],[Discard]]</f>
        <v>0</v>
      </c>
      <c r="O35" s="5">
        <f>RANK(Table1358[[#This Row],[Total2]],Table1358[Total2])</f>
        <v>6</v>
      </c>
    </row>
    <row r="36" spans="1:15">
      <c r="A36" s="31"/>
      <c r="B36" s="32"/>
      <c r="C36" s="32"/>
      <c r="D36" s="32"/>
      <c r="E36" s="32"/>
      <c r="F36" s="32"/>
      <c r="G36" s="32"/>
      <c r="J36" s="3">
        <f>IF(COUNT(Table1358[[#This Row],[BEE1]:[Column4]])&gt;1,MIN(Table1358[[#This Row],[BEE1]:[Column2]]),0)</f>
        <v>0</v>
      </c>
      <c r="K36" s="17">
        <f>SUM(Table1358[[#This Row],[BEE1]:[Column3]])-Table1358[[#This Row],[Discard]]*0.9999</f>
        <v>0</v>
      </c>
      <c r="L36" s="2">
        <f>IF(Table1358[[#This Row],[Total]]&lt;&gt;"",RANK(Table1358[[#This Row],[Total]],Table1358[Total]),"")</f>
        <v>6</v>
      </c>
      <c r="M36" s="44" t="str">
        <f>IF(Table1358[[#This Row],[Name]]&gt;"",Table1358[[#This Row],[Name]],"")</f>
        <v/>
      </c>
      <c r="N36">
        <f>SUM(Table1358[[#This Row],[BEE1]:[Column3]])-Table1358[[#This Row],[Discard]]</f>
        <v>0</v>
      </c>
      <c r="O36" s="5">
        <f>RANK(Table1358[[#This Row],[Total2]],Table1358[Total2])</f>
        <v>6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IF(COUNT(Table1358[[#This Row],[BEE1]:[Column4]])&gt;1,MIN(Table1358[[#This Row],[BEE1]:[Column2]]),0)</f>
        <v>0</v>
      </c>
      <c r="K37" s="17">
        <f>SUM(Table1358[[#This Row],[BEE1]:[Column3]])-Table1358[[#This Row],[Discard]]*0.9999</f>
        <v>0</v>
      </c>
      <c r="L37" s="2">
        <f>IF(Table1358[[#This Row],[Total]]&lt;&gt;"",RANK(Table1358[[#This Row],[Total]],Table1358[Total]),"")</f>
        <v>6</v>
      </c>
      <c r="M37" s="44" t="str">
        <f>IF(Table1358[[#This Row],[Name]]&gt;"",Table1358[[#This Row],[Name]],"")</f>
        <v/>
      </c>
      <c r="N37">
        <f>SUM(Table1358[[#This Row],[BEE1]:[Column3]])-Table1358[[#This Row],[Discard]]</f>
        <v>0</v>
      </c>
      <c r="O37" s="5">
        <f>RANK(Table1358[[#This Row],[Total2]],Table1358[Total2])</f>
        <v>6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IF(COUNT(Table1358[[#This Row],[BEE1]:[Column4]])&gt;1,MIN(Table1358[[#This Row],[BEE1]:[Column2]]),0)</f>
        <v>0</v>
      </c>
      <c r="K38" s="17">
        <f>SUM(Table1358[[#This Row],[BEE1]:[Column3]])-Table1358[[#This Row],[Discard]]*0.9999</f>
        <v>0</v>
      </c>
      <c r="L38" s="2">
        <f>IF(Table1358[[#This Row],[Total]]&lt;&gt;"",RANK(Table1358[[#This Row],[Total]],Table1358[Total]),"")</f>
        <v>6</v>
      </c>
      <c r="M38" s="44" t="str">
        <f>IF(Table1358[[#This Row],[Name]]&gt;"",Table1358[[#This Row],[Name]],"")</f>
        <v/>
      </c>
      <c r="N38">
        <f>SUM(Table1358[[#This Row],[BEE1]:[Column3]])-Table1358[[#This Row],[Discard]]</f>
        <v>0</v>
      </c>
      <c r="O38" s="5">
        <f>RANK(Table1358[[#This Row],[Total2]],Table1358[Total2])</f>
        <v>6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IF(COUNT(Table1358[[#This Row],[BEE1]:[Column4]])&gt;1,MIN(Table1358[[#This Row],[BEE1]:[Column2]]),0)</f>
        <v>0</v>
      </c>
      <c r="K39" s="17">
        <f>SUM(Table1358[[#This Row],[BEE1]:[Column3]])-Table1358[[#This Row],[Discard]]*0.9999</f>
        <v>0</v>
      </c>
      <c r="L39" s="2">
        <f>IF(Table1358[[#This Row],[Total]]&lt;&gt;"",RANK(Table1358[[#This Row],[Total]],Table1358[Total]),"")</f>
        <v>6</v>
      </c>
      <c r="M39" s="44" t="str">
        <f>IF(Table1358[[#This Row],[Name]]&gt;"",Table1358[[#This Row],[Name]],"")</f>
        <v/>
      </c>
      <c r="N39">
        <f>SUM(Table1358[[#This Row],[BEE1]:[Column3]])-Table1358[[#This Row],[Discard]]</f>
        <v>0</v>
      </c>
      <c r="O39" s="5">
        <f>RANK(Table1358[[#This Row],[Total2]],Table1358[Total2])</f>
        <v>6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IF(COUNT(Table1358[[#This Row],[BEE1]:[Column4]])&gt;1,MIN(Table1358[[#This Row],[BEE1]:[Column2]]),0)</f>
        <v>0</v>
      </c>
      <c r="K40" s="17">
        <f>SUM(Table1358[[#This Row],[BEE1]:[Column3]])-Table1358[[#This Row],[Discard]]*0.9999</f>
        <v>0</v>
      </c>
      <c r="L40" s="2">
        <f>IF(Table1358[[#This Row],[Total]]&lt;&gt;"",RANK(Table1358[[#This Row],[Total]],Table1358[Total]),"")</f>
        <v>6</v>
      </c>
      <c r="M40" s="44" t="str">
        <f>IF(Table1358[[#This Row],[Name]]&gt;"",Table1358[[#This Row],[Name]],"")</f>
        <v/>
      </c>
      <c r="N40">
        <f>SUM(Table1358[[#This Row],[BEE1]:[Column3]])-Table1358[[#This Row],[Discard]]</f>
        <v>0</v>
      </c>
      <c r="O40" s="5">
        <f>RANK(Table1358[[#This Row],[Total2]],Table1358[Total2])</f>
        <v>6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IF(COUNT(Table1358[[#This Row],[BEE1]:[Column4]])&gt;1,MIN(Table1358[[#This Row],[BEE1]:[Column2]]),0)</f>
        <v>0</v>
      </c>
      <c r="K41" s="17">
        <f>SUM(Table1358[[#This Row],[BEE1]:[Column3]])-Table1358[[#This Row],[Discard]]*0.9999</f>
        <v>0</v>
      </c>
      <c r="L41" s="2">
        <f>IF(Table1358[[#This Row],[Total]]&lt;&gt;"",RANK(Table1358[[#This Row],[Total]],Table1358[Total]),"")</f>
        <v>6</v>
      </c>
      <c r="M41" s="44" t="str">
        <f>IF(Table1358[[#This Row],[Name]]&gt;"",Table1358[[#This Row],[Name]],"")</f>
        <v/>
      </c>
      <c r="N41">
        <f>SUM(Table1358[[#This Row],[BEE1]:[Column3]])-Table1358[[#This Row],[Discard]]</f>
        <v>0</v>
      </c>
      <c r="O41" s="5">
        <f>RANK(Table1358[[#This Row],[Total2]],Table1358[Total2])</f>
        <v>6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IF(COUNT(Table1358[[#This Row],[BEE1]:[Column4]])&gt;1,MIN(Table1358[[#This Row],[BEE1]:[Column2]]),0)</f>
        <v>0</v>
      </c>
      <c r="K42" s="17">
        <f>SUM(Table1358[[#This Row],[BEE1]:[Column3]])-Table1358[[#This Row],[Discard]]*0.9999</f>
        <v>0</v>
      </c>
      <c r="L42" s="2">
        <f>IF(Table1358[[#This Row],[Total]]&lt;&gt;"",RANK(Table1358[[#This Row],[Total]],Table1358[Total]),"")</f>
        <v>6</v>
      </c>
      <c r="M42" s="44" t="str">
        <f>IF(Table1358[[#This Row],[Name]]&gt;"",Table1358[[#This Row],[Name]],"")</f>
        <v/>
      </c>
      <c r="N42">
        <f>SUM(Table1358[[#This Row],[BEE1]:[Column3]])-Table1358[[#This Row],[Discard]]</f>
        <v>0</v>
      </c>
      <c r="O42" s="5">
        <f>RANK(Table1358[[#This Row],[Total2]],Table1358[Total2])</f>
        <v>6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IF(COUNT(Table1358[[#This Row],[BEE1]:[Column4]])&gt;1,MIN(Table1358[[#This Row],[BEE1]:[Column2]]),0)</f>
        <v>0</v>
      </c>
      <c r="K43" s="17">
        <f>SUM(Table1358[[#This Row],[BEE1]:[Column3]])-Table1358[[#This Row],[Discard]]*0.9999</f>
        <v>0</v>
      </c>
      <c r="L43" s="2">
        <f>IF(Table1358[[#This Row],[Total]]&lt;&gt;"",RANK(Table1358[[#This Row],[Total]],Table1358[Total]),"")</f>
        <v>6</v>
      </c>
      <c r="M43" s="44" t="str">
        <f>IF(Table1358[[#This Row],[Name]]&gt;"",Table1358[[#This Row],[Name]],"")</f>
        <v/>
      </c>
      <c r="N43">
        <f>SUM(Table1358[[#This Row],[BEE1]:[Column3]])-Table1358[[#This Row],[Discard]]</f>
        <v>0</v>
      </c>
      <c r="O43" s="5">
        <f>RANK(Table1358[[#This Row],[Total2]],Table1358[Total2])</f>
        <v>6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IF(COUNT(Table1358[[#This Row],[BEE1]:[Column4]])&gt;1,MIN(Table1358[[#This Row],[BEE1]:[Column2]]),0)</f>
        <v>0</v>
      </c>
      <c r="K44" s="17">
        <f>SUM(Table1358[[#This Row],[BEE1]:[Column3]])-Table1358[[#This Row],[Discard]]*0.9999</f>
        <v>0</v>
      </c>
      <c r="L44" s="2">
        <f>IF(Table1358[[#This Row],[Total]]&lt;&gt;"",RANK(Table1358[[#This Row],[Total]],Table1358[Total]),"")</f>
        <v>6</v>
      </c>
      <c r="M44" s="44" t="str">
        <f>IF(Table1358[[#This Row],[Name]]&gt;"",Table1358[[#This Row],[Name]],"")</f>
        <v/>
      </c>
      <c r="N44">
        <f>SUM(Table1358[[#This Row],[BEE1]:[Column3]])-Table1358[[#This Row],[Discard]]</f>
        <v>0</v>
      </c>
      <c r="O44" s="5">
        <f>RANK(Table1358[[#This Row],[Total2]],Table1358[Total2])</f>
        <v>6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IF(COUNT(Table1358[[#This Row],[BEE1]:[Column4]])&gt;1,MIN(Table1358[[#This Row],[BEE1]:[Column2]]),0)</f>
        <v>0</v>
      </c>
      <c r="K45" s="17">
        <f>SUM(Table1358[[#This Row],[BEE1]:[Column3]])-Table1358[[#This Row],[Discard]]*0.9999</f>
        <v>0</v>
      </c>
      <c r="L45" s="2">
        <f>IF(Table1358[[#This Row],[Total]]&lt;&gt;"",RANK(Table1358[[#This Row],[Total]],Table1358[Total]),"")</f>
        <v>6</v>
      </c>
      <c r="M45" s="44" t="str">
        <f>IF(Table1358[[#This Row],[Name]]&gt;"",Table1358[[#This Row],[Name]],"")</f>
        <v/>
      </c>
      <c r="N45">
        <f>SUM(Table1358[[#This Row],[BEE1]:[Column3]])-Table1358[[#This Row],[Discard]]</f>
        <v>0</v>
      </c>
      <c r="O45" s="5">
        <f>RANK(Table1358[[#This Row],[Total2]],Table1358[Total2])</f>
        <v>6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IF(COUNT(Table1358[[#This Row],[BEE1]:[Column4]])&gt;1,MIN(Table1358[[#This Row],[BEE1]:[Column2]]),0)</f>
        <v>0</v>
      </c>
      <c r="K46" s="17">
        <f>SUM(Table1358[[#This Row],[BEE1]:[Column3]])-Table1358[[#This Row],[Discard]]*0.9999</f>
        <v>0</v>
      </c>
      <c r="L46" s="2">
        <f>IF(Table1358[[#This Row],[Total]]&lt;&gt;"",RANK(Table1358[[#This Row],[Total]],Table1358[Total]),"")</f>
        <v>6</v>
      </c>
      <c r="M46" s="44" t="str">
        <f>IF(Table1358[[#This Row],[Name]]&gt;"",Table1358[[#This Row],[Name]],"")</f>
        <v/>
      </c>
      <c r="N46">
        <f>SUM(Table1358[[#This Row],[BEE1]:[Column3]])-Table1358[[#This Row],[Discard]]</f>
        <v>0</v>
      </c>
      <c r="O46" s="5">
        <f>RANK(Table1358[[#This Row],[Total2]],Table1358[Total2])</f>
        <v>6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IF(COUNT(Table1358[[#This Row],[BEE1]:[Column4]])&gt;1,MIN(Table1358[[#This Row],[BEE1]:[Column2]]),0)</f>
        <v>0</v>
      </c>
      <c r="K47" s="17">
        <f>SUM(Table1358[[#This Row],[BEE1]:[Column3]])-Table1358[[#This Row],[Discard]]*0.9999</f>
        <v>0</v>
      </c>
      <c r="L47" s="2">
        <f>IF(Table1358[[#This Row],[Total]]&lt;&gt;"",RANK(Table1358[[#This Row],[Total]],Table1358[Total]),"")</f>
        <v>6</v>
      </c>
      <c r="M47" s="44" t="str">
        <f>IF(Table1358[[#This Row],[Name]]&gt;"",Table1358[[#This Row],[Name]],"")</f>
        <v/>
      </c>
      <c r="N47">
        <f>SUM(Table1358[[#This Row],[BEE1]:[Column3]])-Table1358[[#This Row],[Discard]]</f>
        <v>0</v>
      </c>
      <c r="O47" s="5">
        <f>RANK(Table1358[[#This Row],[Total2]],Table1358[Total2])</f>
        <v>6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IF(COUNT(Table1358[[#This Row],[BEE1]:[Column4]])&gt;1,MIN(Table1358[[#This Row],[BEE1]:[Column2]]),0)</f>
        <v>0</v>
      </c>
      <c r="K48" s="17">
        <f>SUM(Table1358[[#This Row],[BEE1]:[Column3]])-Table1358[[#This Row],[Discard]]*0.9999</f>
        <v>0</v>
      </c>
      <c r="L48" s="2">
        <f>IF(Table1358[[#This Row],[Total]]&lt;&gt;"",RANK(Table1358[[#This Row],[Total]],Table1358[Total]),"")</f>
        <v>6</v>
      </c>
      <c r="M48" s="44" t="str">
        <f>IF(Table1358[[#This Row],[Name]]&gt;"",Table1358[[#This Row],[Name]],"")</f>
        <v/>
      </c>
      <c r="N48">
        <f>SUM(Table1358[[#This Row],[BEE1]:[Column3]])-Table1358[[#This Row],[Discard]]</f>
        <v>0</v>
      </c>
      <c r="O48" s="5">
        <f>RANK(Table1358[[#This Row],[Total2]],Table1358[Total2])</f>
        <v>6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IF(COUNT(Table1358[[#This Row],[BEE1]:[Column4]])&gt;1,MIN(Table1358[[#This Row],[BEE1]:[Column2]]),0)</f>
        <v>0</v>
      </c>
      <c r="K49" s="17">
        <f>SUM(Table1358[[#This Row],[BEE1]:[Column3]])-Table1358[[#This Row],[Discard]]*0.9999</f>
        <v>0</v>
      </c>
      <c r="L49" s="2">
        <f>IF(Table1358[[#This Row],[Total]]&lt;&gt;"",RANK(Table1358[[#This Row],[Total]],Table1358[Total]),"")</f>
        <v>6</v>
      </c>
      <c r="M49" s="44" t="str">
        <f>IF(Table1358[[#This Row],[Name]]&gt;"",Table1358[[#This Row],[Name]],"")</f>
        <v/>
      </c>
      <c r="N49">
        <f>SUM(Table1358[[#This Row],[BEE1]:[Column3]])-Table1358[[#This Row],[Discard]]</f>
        <v>0</v>
      </c>
      <c r="O49" s="5">
        <f>RANK(Table1358[[#This Row],[Total2]],Table1358[Total2])</f>
        <v>6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IF(COUNT(Table1358[[#This Row],[BEE1]:[Column4]])&gt;1,MIN(Table1358[[#This Row],[BEE1]:[Column2]]),0)</f>
        <v>0</v>
      </c>
      <c r="K50" s="17">
        <f>SUM(Table1358[[#This Row],[BEE1]:[Column3]])-Table1358[[#This Row],[Discard]]*0.9999</f>
        <v>0</v>
      </c>
      <c r="L50" s="2">
        <f>IF(Table1358[[#This Row],[Total]]&lt;&gt;"",RANK(Table1358[[#This Row],[Total]],Table1358[Total]),"")</f>
        <v>6</v>
      </c>
      <c r="M50" s="44" t="str">
        <f>IF(Table1358[[#This Row],[Name]]&gt;"",Table1358[[#This Row],[Name]],"")</f>
        <v/>
      </c>
      <c r="N50">
        <f>SUM(Table1358[[#This Row],[BEE1]:[Column3]])-Table1358[[#This Row],[Discard]]</f>
        <v>0</v>
      </c>
      <c r="O50" s="5">
        <f>RANK(Table1358[[#This Row],[Total2]],Table1358[Total2])</f>
        <v>6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IF(COUNT(Table1358[[#This Row],[BEE1]:[Column4]])&gt;1,MIN(Table1358[[#This Row],[BEE1]:[Column2]]),0)</f>
        <v>0</v>
      </c>
      <c r="K51" s="17">
        <f>SUM(Table1358[[#This Row],[BEE1]:[Column3]])-Table1358[[#This Row],[Discard]]*0.9999</f>
        <v>0</v>
      </c>
      <c r="L51" s="2">
        <f>IF(Table1358[[#This Row],[Total]]&lt;&gt;"",RANK(Table1358[[#This Row],[Total]],Table1358[Total]),"")</f>
        <v>6</v>
      </c>
      <c r="M51" s="44" t="str">
        <f>IF(Table1358[[#This Row],[Name]]&gt;"",Table1358[[#This Row],[Name]],"")</f>
        <v/>
      </c>
      <c r="N51">
        <f>SUM(Table1358[[#This Row],[BEE1]:[Column3]])-Table1358[[#This Row],[Discard]]</f>
        <v>0</v>
      </c>
      <c r="O51" s="5">
        <f>RANK(Table1358[[#This Row],[Total2]],Table1358[Total2])</f>
        <v>6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IF(COUNT(Table1358[[#This Row],[BEE1]:[Column4]])&gt;1,MIN(Table1358[[#This Row],[BEE1]:[Column2]]),0)</f>
        <v>0</v>
      </c>
      <c r="K52" s="17">
        <f>SUM(Table1358[[#This Row],[BEE1]:[Column3]])-Table1358[[#This Row],[Discard]]*0.9999</f>
        <v>0</v>
      </c>
      <c r="L52" s="2">
        <f>IF(Table1358[[#This Row],[Total]]&lt;&gt;"",RANK(Table1358[[#This Row],[Total]],Table1358[Total]),"")</f>
        <v>6</v>
      </c>
      <c r="M52" s="44" t="str">
        <f>IF(Table1358[[#This Row],[Name]]&gt;"",Table1358[[#This Row],[Name]],"")</f>
        <v/>
      </c>
      <c r="N52">
        <f>SUM(Table1358[[#This Row],[BEE1]:[Column3]])-Table1358[[#This Row],[Discard]]</f>
        <v>0</v>
      </c>
      <c r="O52" s="5">
        <f>RANK(Table1358[[#This Row],[Total2]],Table1358[Total2])</f>
        <v>6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IF(COUNT(Table1358[[#This Row],[BEE1]:[Column4]])&gt;1,MIN(Table1358[[#This Row],[BEE1]:[Column2]]),0)</f>
        <v>0</v>
      </c>
      <c r="K53" s="17">
        <f>SUM(Table1358[[#This Row],[BEE1]:[Column3]])-Table1358[[#This Row],[Discard]]*0.9999</f>
        <v>0</v>
      </c>
      <c r="L53" s="2">
        <f>IF(Table1358[[#This Row],[Total]]&lt;&gt;"",RANK(Table1358[[#This Row],[Total]],Table1358[Total]),"")</f>
        <v>6</v>
      </c>
      <c r="M53" s="44" t="str">
        <f>IF(Table1358[[#This Row],[Name]]&gt;"",Table1358[[#This Row],[Name]],"")</f>
        <v/>
      </c>
      <c r="N53">
        <f>SUM(Table1358[[#This Row],[BEE1]:[Column3]])-Table1358[[#This Row],[Discard]]</f>
        <v>0</v>
      </c>
      <c r="O53" s="5">
        <f>RANK(Table1358[[#This Row],[Total2]],Table1358[Total2])</f>
        <v>6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IF(COUNT(Table1358[[#This Row],[BEE1]:[Column4]])&gt;1,MIN(Table1358[[#This Row],[BEE1]:[Column2]]),0)</f>
        <v>0</v>
      </c>
      <c r="K54" s="17">
        <f>SUM(Table1358[[#This Row],[BEE1]:[Column3]])-Table1358[[#This Row],[Discard]]*0.9999</f>
        <v>0</v>
      </c>
      <c r="L54" s="2">
        <f>IF(Table1358[[#This Row],[Total]]&lt;&gt;"",RANK(Table1358[[#This Row],[Total]],Table1358[Total]),"")</f>
        <v>6</v>
      </c>
      <c r="M54" s="44" t="str">
        <f>IF(Table1358[[#This Row],[Name]]&gt;"",Table1358[[#This Row],[Name]],"")</f>
        <v/>
      </c>
      <c r="N54">
        <f>SUM(Table1358[[#This Row],[BEE1]:[Column3]])-Table1358[[#This Row],[Discard]]</f>
        <v>0</v>
      </c>
      <c r="O54" s="5">
        <f>RANK(Table1358[[#This Row],[Total2]],Table1358[Total2])</f>
        <v>6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IF(COUNT(Table1358[[#This Row],[BEE1]:[Column4]])&gt;1,MIN(Table1358[[#This Row],[BEE1]:[Column2]]),0)</f>
        <v>0</v>
      </c>
      <c r="K55" s="17">
        <f>SUM(Table1358[[#This Row],[BEE1]:[Column3]])-Table1358[[#This Row],[Discard]]*0.9999</f>
        <v>0</v>
      </c>
      <c r="L55" s="2">
        <f>IF(Table1358[[#This Row],[Total]]&lt;&gt;"",RANK(Table1358[[#This Row],[Total]],Table1358[Total]),"")</f>
        <v>6</v>
      </c>
      <c r="M55" s="44" t="str">
        <f>IF(Table1358[[#This Row],[Name]]&gt;"",Table1358[[#This Row],[Name]],"")</f>
        <v/>
      </c>
      <c r="N55">
        <f>SUM(Table1358[[#This Row],[BEE1]:[Column3]])-Table1358[[#This Row],[Discard]]</f>
        <v>0</v>
      </c>
      <c r="O55" s="5">
        <f>RANK(Table1358[[#This Row],[Total2]],Table1358[Total2])</f>
        <v>6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IF(COUNT(Table1358[[#This Row],[BEE1]:[Column4]])&gt;1,MIN(Table1358[[#This Row],[BEE1]:[Column2]]),0)</f>
        <v>0</v>
      </c>
      <c r="K56" s="17">
        <f>SUM(Table1358[[#This Row],[BEE1]:[Column3]])-Table1358[[#This Row],[Discard]]*0.9999</f>
        <v>0</v>
      </c>
      <c r="L56" s="2">
        <f>IF(Table1358[[#This Row],[Total]]&lt;&gt;"",RANK(Table1358[[#This Row],[Total]],Table1358[Total]),"")</f>
        <v>6</v>
      </c>
      <c r="M56" s="44" t="str">
        <f>IF(Table1358[[#This Row],[Name]]&gt;"",Table1358[[#This Row],[Name]],"")</f>
        <v/>
      </c>
      <c r="N56">
        <f>SUM(Table1358[[#This Row],[BEE1]:[Column3]])-Table1358[[#This Row],[Discard]]</f>
        <v>0</v>
      </c>
      <c r="O56" s="5">
        <f>RANK(Table1358[[#This Row],[Total2]],Table1358[Total2])</f>
        <v>6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IF(COUNT(Table1358[[#This Row],[BEE1]:[Column4]])&gt;1,MIN(Table1358[[#This Row],[BEE1]:[Column2]]),0)</f>
        <v>0</v>
      </c>
      <c r="K57" s="17">
        <f>SUM(Table1358[[#This Row],[BEE1]:[Column3]])-Table1358[[#This Row],[Discard]]*0.9999</f>
        <v>0</v>
      </c>
      <c r="L57" s="2">
        <f>IF(Table1358[[#This Row],[Total]]&lt;&gt;"",RANK(Table1358[[#This Row],[Total]],Table1358[Total]),"")</f>
        <v>6</v>
      </c>
      <c r="M57" s="44" t="str">
        <f>IF(Table1358[[#This Row],[Name]]&gt;"",Table1358[[#This Row],[Name]],"")</f>
        <v/>
      </c>
      <c r="N57">
        <f>SUM(Table1358[[#This Row],[BEE1]:[Column3]])-Table1358[[#This Row],[Discard]]</f>
        <v>0</v>
      </c>
      <c r="O57" s="5">
        <f>RANK(Table1358[[#This Row],[Total2]],Table1358[Total2])</f>
        <v>6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IF(COUNT(Table1358[[#This Row],[BEE1]:[Column4]])&gt;1,MIN(Table1358[[#This Row],[BEE1]:[Column2]]),0)</f>
        <v>0</v>
      </c>
      <c r="K58" s="17">
        <f>SUM(Table1358[[#This Row],[BEE1]:[Column3]])-Table1358[[#This Row],[Discard]]*0.9999</f>
        <v>0</v>
      </c>
      <c r="L58" s="2">
        <f>IF(Table1358[[#This Row],[Total]]&lt;&gt;"",RANK(Table1358[[#This Row],[Total]],Table1358[Total]),"")</f>
        <v>6</v>
      </c>
      <c r="M58" s="44" t="str">
        <f>IF(Table1358[[#This Row],[Name]]&gt;"",Table1358[[#This Row],[Name]],"")</f>
        <v/>
      </c>
      <c r="N58">
        <f>SUM(Table1358[[#This Row],[BEE1]:[Column3]])-Table1358[[#This Row],[Discard]]</f>
        <v>0</v>
      </c>
      <c r="O58" s="5">
        <f>RANK(Table1358[[#This Row],[Total2]],Table1358[Total2])</f>
        <v>6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IF(COUNT(Table1358[[#This Row],[BEE1]:[Column4]])&gt;1,MIN(Table1358[[#This Row],[BEE1]:[Column2]]),0)</f>
        <v>0</v>
      </c>
      <c r="K59" s="17">
        <f>SUM(Table1358[[#This Row],[BEE1]:[Column3]])-Table1358[[#This Row],[Discard]]*0.9999</f>
        <v>0</v>
      </c>
      <c r="L59" s="2">
        <f>IF(Table1358[[#This Row],[Total]]&lt;&gt;"",RANK(Table1358[[#This Row],[Total]],Table1358[Total]),"")</f>
        <v>6</v>
      </c>
      <c r="M59" s="44" t="str">
        <f>IF(Table1358[[#This Row],[Name]]&gt;"",Table1358[[#This Row],[Name]],"")</f>
        <v/>
      </c>
      <c r="N59">
        <f>SUM(Table1358[[#This Row],[BEE1]:[Column3]])-Table1358[[#This Row],[Discard]]</f>
        <v>0</v>
      </c>
      <c r="O59" s="5">
        <f>RANK(Table1358[[#This Row],[Total2]],Table1358[Total2])</f>
        <v>6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IF(COUNT(Table1358[[#This Row],[BEE1]:[Column4]])&gt;1,MIN(Table1358[[#This Row],[BEE1]:[Column2]]),0)</f>
        <v>0</v>
      </c>
      <c r="K60" s="17">
        <f>SUM(Table1358[[#This Row],[BEE1]:[Column3]])-Table1358[[#This Row],[Discard]]*0.9999</f>
        <v>0</v>
      </c>
      <c r="L60" s="2">
        <f>IF(Table1358[[#This Row],[Total]]&lt;&gt;"",RANK(Table1358[[#This Row],[Total]],Table1358[Total]),"")</f>
        <v>6</v>
      </c>
      <c r="M60" s="44" t="str">
        <f>IF(Table1358[[#This Row],[Name]]&gt;"",Table1358[[#This Row],[Name]],"")</f>
        <v/>
      </c>
      <c r="N60">
        <f>SUM(Table1358[[#This Row],[BEE1]:[Column3]])-Table1358[[#This Row],[Discard]]</f>
        <v>0</v>
      </c>
      <c r="O60" s="5">
        <f>RANK(Table1358[[#This Row],[Total2]],Table1358[Total2])</f>
        <v>6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IF(COUNT(Table1358[[#This Row],[BEE1]:[Column4]])&gt;1,MIN(Table1358[[#This Row],[BEE1]:[Column2]]),0)</f>
        <v>0</v>
      </c>
      <c r="K61" s="17">
        <f>SUM(Table1358[[#This Row],[BEE1]:[Column3]])-Table1358[[#This Row],[Discard]]*0.9999</f>
        <v>0</v>
      </c>
      <c r="L61" s="2">
        <f>IF(Table1358[[#This Row],[Total]]&lt;&gt;"",RANK(Table1358[[#This Row],[Total]],Table1358[Total]),"")</f>
        <v>6</v>
      </c>
      <c r="M61" s="44" t="str">
        <f>IF(Table1358[[#This Row],[Name]]&gt;"",Table1358[[#This Row],[Name]],"")</f>
        <v/>
      </c>
      <c r="N61">
        <f>SUM(Table1358[[#This Row],[BEE1]:[Column3]])-Table1358[[#This Row],[Discard]]</f>
        <v>0</v>
      </c>
      <c r="O61" s="5">
        <f>RANK(Table1358[[#This Row],[Total2]],Table1358[Total2])</f>
        <v>6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IF(COUNT(Table1358[[#This Row],[BEE1]:[Column4]])&gt;1,MIN(Table1358[[#This Row],[BEE1]:[Column2]]),0)</f>
        <v>0</v>
      </c>
      <c r="K62" s="17">
        <f>SUM(Table1358[[#This Row],[BEE1]:[Column3]])-Table1358[[#This Row],[Discard]]*0.9999</f>
        <v>0</v>
      </c>
      <c r="L62" s="2">
        <f>IF(Table1358[[#This Row],[Total]]&lt;&gt;"",RANK(Table1358[[#This Row],[Total]],Table1358[Total]),"")</f>
        <v>6</v>
      </c>
      <c r="M62" s="44" t="str">
        <f>IF(Table1358[[#This Row],[Name]]&gt;"",Table1358[[#This Row],[Name]],"")</f>
        <v/>
      </c>
      <c r="N62">
        <f>SUM(Table1358[[#This Row],[BEE1]:[Column3]])-Table1358[[#This Row],[Discard]]</f>
        <v>0</v>
      </c>
      <c r="O62" s="5">
        <f>RANK(Table1358[[#This Row],[Total2]],Table1358[Total2])</f>
        <v>6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IF(COUNT(Table1358[[#This Row],[BEE1]:[Column4]])&gt;1,MIN(Table1358[[#This Row],[BEE1]:[Column2]]),0)</f>
        <v>0</v>
      </c>
      <c r="K63" s="17">
        <f>SUM(Table1358[[#This Row],[BEE1]:[Column3]])-Table1358[[#This Row],[Discard]]*0.9999</f>
        <v>0</v>
      </c>
      <c r="L63" s="2">
        <f>IF(Table1358[[#This Row],[Total]]&lt;&gt;"",RANK(Table1358[[#This Row],[Total]],Table1358[Total]),"")</f>
        <v>6</v>
      </c>
      <c r="M63" s="44" t="str">
        <f>IF(Table1358[[#This Row],[Name]]&gt;"",Table1358[[#This Row],[Name]],"")</f>
        <v/>
      </c>
      <c r="N63">
        <f>SUM(Table1358[[#This Row],[BEE1]:[Column3]])-Table1358[[#This Row],[Discard]]</f>
        <v>0</v>
      </c>
      <c r="O63" s="5">
        <f>RANK(Table1358[[#This Row],[Total2]],Table1358[Total2])</f>
        <v>6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IF(COUNT(Table1358[[#This Row],[BEE1]:[Column4]])&gt;1,MIN(Table1358[[#This Row],[BEE1]:[Column2]]),0)</f>
        <v>0</v>
      </c>
      <c r="K64" s="17">
        <f>SUM(Table1358[[#This Row],[BEE1]:[Column3]])-Table1358[[#This Row],[Discard]]*0.9999</f>
        <v>0</v>
      </c>
      <c r="L64" s="2">
        <f>IF(Table1358[[#This Row],[Total]]&lt;&gt;"",RANK(Table1358[[#This Row],[Total]],Table1358[Total]),"")</f>
        <v>6</v>
      </c>
      <c r="M64" s="44" t="str">
        <f>IF(Table1358[[#This Row],[Name]]&gt;"",Table1358[[#This Row],[Name]],"")</f>
        <v/>
      </c>
      <c r="N64">
        <f>SUM(Table1358[[#This Row],[BEE1]:[Column3]])-Table1358[[#This Row],[Discard]]</f>
        <v>0</v>
      </c>
      <c r="O64" s="5">
        <f>RANK(Table1358[[#This Row],[Total2]],Table1358[Total2])</f>
        <v>6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IF(COUNT(Table1358[[#This Row],[BEE1]:[Column4]])&gt;1,MIN(Table1358[[#This Row],[BEE1]:[Column2]]),0)</f>
        <v>0</v>
      </c>
      <c r="K65" s="17">
        <f>SUM(Table1358[[#This Row],[BEE1]:[Column3]])-Table1358[[#This Row],[Discard]]*0.9999</f>
        <v>0</v>
      </c>
      <c r="L65" s="2">
        <f>IF(Table1358[[#This Row],[Total]]&lt;&gt;"",RANK(Table1358[[#This Row],[Total]],Table1358[Total]),"")</f>
        <v>6</v>
      </c>
      <c r="M65" s="44" t="str">
        <f>IF(Table1358[[#This Row],[Name]]&gt;"",Table1358[[#This Row],[Name]],"")</f>
        <v/>
      </c>
      <c r="N65">
        <f>SUM(Table1358[[#This Row],[BEE1]:[Column3]])-Table1358[[#This Row],[Discard]]</f>
        <v>0</v>
      </c>
      <c r="O65" s="5">
        <f>RANK(Table1358[[#This Row],[Total2]],Table1358[Total2])</f>
        <v>6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IF(COUNT(Table1358[[#This Row],[BEE1]:[Column4]])&gt;1,MIN(Table1358[[#This Row],[BEE1]:[Column2]]),0)</f>
        <v>0</v>
      </c>
      <c r="K66" s="17">
        <f>SUM(Table1358[[#This Row],[BEE1]:[Column3]])-Table1358[[#This Row],[Discard]]*0.9999</f>
        <v>0</v>
      </c>
      <c r="L66" s="2">
        <f>IF(Table1358[[#This Row],[Total]]&lt;&gt;"",RANK(Table1358[[#This Row],[Total]],Table1358[Total]),"")</f>
        <v>6</v>
      </c>
      <c r="M66" s="44" t="str">
        <f>IF(Table1358[[#This Row],[Name]]&gt;"",Table1358[[#This Row],[Name]],"")</f>
        <v/>
      </c>
      <c r="N66">
        <f>SUM(Table1358[[#This Row],[BEE1]:[Column3]])-Table1358[[#This Row],[Discard]]</f>
        <v>0</v>
      </c>
      <c r="O66" s="5">
        <f>RANK(Table1358[[#This Row],[Total2]],Table1358[Total2])</f>
        <v>6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IF(COUNT(Table1358[[#This Row],[BEE1]:[Column4]])&gt;1,MIN(Table1358[[#This Row],[BEE1]:[Column2]]),0)</f>
        <v>0</v>
      </c>
      <c r="K67" s="17">
        <f>SUM(Table1358[[#This Row],[BEE1]:[Column3]])-Table1358[[#This Row],[Discard]]*0.9999</f>
        <v>0</v>
      </c>
      <c r="L67" s="2">
        <f>IF(Table1358[[#This Row],[Total]]&lt;&gt;"",RANK(Table1358[[#This Row],[Total]],Table1358[Total]),"")</f>
        <v>6</v>
      </c>
      <c r="M67" s="44" t="str">
        <f>IF(Table1358[[#This Row],[Name]]&gt;"",Table1358[[#This Row],[Name]],"")</f>
        <v/>
      </c>
      <c r="N67">
        <f>SUM(Table1358[[#This Row],[BEE1]:[Column3]])-Table1358[[#This Row],[Discard]]</f>
        <v>0</v>
      </c>
      <c r="O67" s="5">
        <f>RANK(Table1358[[#This Row],[Total2]],Table1358[Total2])</f>
        <v>6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IF(COUNT(Table1358[[#This Row],[BEE1]:[Column4]])&gt;1,MIN(Table1358[[#This Row],[BEE1]:[Column2]]),0)</f>
        <v>0</v>
      </c>
      <c r="K68" s="17">
        <f>SUM(Table1358[[#This Row],[BEE1]:[Column3]])-Table1358[[#This Row],[Discard]]*0.9999</f>
        <v>0</v>
      </c>
      <c r="L68" s="2">
        <f>IF(Table1358[[#This Row],[Total]]&lt;&gt;"",RANK(Table1358[[#This Row],[Total]],Table1358[Total]),"")</f>
        <v>6</v>
      </c>
      <c r="M68" s="44" t="str">
        <f>IF(Table1358[[#This Row],[Name]]&gt;"",Table1358[[#This Row],[Name]],"")</f>
        <v/>
      </c>
      <c r="N68">
        <f>SUM(Table1358[[#This Row],[BEE1]:[Column3]])-Table1358[[#This Row],[Discard]]</f>
        <v>0</v>
      </c>
      <c r="O68" s="5">
        <f>RANK(Table1358[[#This Row],[Total2]],Table1358[Total2])</f>
        <v>6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IF(COUNT(Table1358[[#This Row],[BEE1]:[Column4]])&gt;1,MIN(Table1358[[#This Row],[BEE1]:[Column2]]),0)</f>
        <v>0</v>
      </c>
      <c r="K69" s="17">
        <f>SUM(Table1358[[#This Row],[BEE1]:[Column3]])-Table1358[[#This Row],[Discard]]*0.9999</f>
        <v>0</v>
      </c>
      <c r="L69" s="2">
        <f>IF(Table1358[[#This Row],[Total]]&lt;&gt;"",RANK(Table1358[[#This Row],[Total]],Table1358[Total]),"")</f>
        <v>6</v>
      </c>
      <c r="M69" s="44" t="str">
        <f>IF(Table1358[[#This Row],[Name]]&gt;"",Table1358[[#This Row],[Name]],"")</f>
        <v/>
      </c>
      <c r="N69">
        <f>SUM(Table1358[[#This Row],[BEE1]:[Column3]])-Table1358[[#This Row],[Discard]]</f>
        <v>0</v>
      </c>
      <c r="O69" s="5">
        <f>RANK(Table1358[[#This Row],[Total2]],Table1358[Total2])</f>
        <v>6</v>
      </c>
    </row>
    <row r="70" spans="1:15">
      <c r="J70" s="3">
        <f>IF(COUNT(Table1358[[#This Row],[BEE1]:[Column4]])&gt;1,MIN(Table1358[[#This Row],[BEE1]:[Column2]]),0)</f>
        <v>0</v>
      </c>
      <c r="K70" s="17">
        <f>SUM(Table1358[[#This Row],[BEE1]:[Column3]])-Table1358[[#This Row],[Discard]]*0.9999</f>
        <v>0</v>
      </c>
      <c r="L70" s="2">
        <f>IF(Table1358[[#This Row],[Total]]&lt;&gt;"",RANK(Table1358[[#This Row],[Total]],Table1358[Total]),"")</f>
        <v>6</v>
      </c>
      <c r="M70" s="44" t="str">
        <f>IF(Table1358[[#This Row],[Name]]&gt;"",Table1358[[#This Row],[Name]],"")</f>
        <v/>
      </c>
      <c r="N70">
        <f>SUM(Table1358[[#This Row],[BEE1]:[Column3]])-Table1358[[#This Row],[Discard]]</f>
        <v>0</v>
      </c>
      <c r="O70" s="5">
        <f>RANK(Table1358[[#This Row],[Total2]],Table1358[Total2])</f>
        <v>6</v>
      </c>
    </row>
    <row r="71" spans="1:15">
      <c r="J71" s="3">
        <f>IF(COUNT(Table1358[[#This Row],[BEE1]:[Column4]])&gt;1,MIN(Table1358[[#This Row],[BEE1]:[Column2]]),0)</f>
        <v>0</v>
      </c>
      <c r="K71" s="17">
        <f>SUM(Table1358[[#This Row],[BEE1]:[Column3]])-Table1358[[#This Row],[Discard]]*0.9999</f>
        <v>0</v>
      </c>
      <c r="L71" s="2">
        <f>IF(Table1358[[#This Row],[Total]]&lt;&gt;"",RANK(Table1358[[#This Row],[Total]],Table1358[Total]),"")</f>
        <v>6</v>
      </c>
      <c r="M71" s="44" t="str">
        <f>IF(Table1358[[#This Row],[Name]]&gt;"",Table1358[[#This Row],[Name]],"")</f>
        <v/>
      </c>
      <c r="N71">
        <f>SUM(Table1358[[#This Row],[BEE1]:[Column3]])-Table1358[[#This Row],[Discard]]</f>
        <v>0</v>
      </c>
      <c r="O71" s="5">
        <f>RANK(Table1358[[#This Row],[Total2]],Table1358[Total2])</f>
        <v>6</v>
      </c>
    </row>
    <row r="72" spans="1:15">
      <c r="J72" s="3">
        <f>IF(COUNT(Table1358[[#This Row],[BEE1]:[Column4]])&gt;1,MIN(Table1358[[#This Row],[BEE1]:[Column2]]),0)</f>
        <v>0</v>
      </c>
      <c r="K72" s="17">
        <f>SUM(Table1358[[#This Row],[BEE1]:[Column3]])-Table1358[[#This Row],[Discard]]*0.9999</f>
        <v>0</v>
      </c>
      <c r="L72" s="2">
        <f>IF(Table1358[[#This Row],[Total]]&lt;&gt;"",RANK(Table1358[[#This Row],[Total]],Table1358[Total]),"")</f>
        <v>6</v>
      </c>
      <c r="M72" s="44" t="str">
        <f>IF(Table1358[[#This Row],[Name]]&gt;"",Table1358[[#This Row],[Name]],"")</f>
        <v/>
      </c>
      <c r="N72">
        <f>SUM(Table1358[[#This Row],[BEE1]:[Column3]])-Table1358[[#This Row],[Discard]]</f>
        <v>0</v>
      </c>
      <c r="O72" s="5">
        <f>RANK(Table1358[[#This Row],[Total2]],Table1358[Total2])</f>
        <v>6</v>
      </c>
    </row>
    <row r="73" spans="1:15">
      <c r="J73" s="3">
        <f>IF(COUNT(Table1358[[#This Row],[BEE1]:[Column4]])&gt;1,MIN(Table1358[[#This Row],[BEE1]:[Column2]]),0)</f>
        <v>0</v>
      </c>
      <c r="K73" s="17">
        <f>SUM(Table1358[[#This Row],[BEE1]:[Column3]])-Table1358[[#This Row],[Discard]]*0.9999</f>
        <v>0</v>
      </c>
      <c r="L73" s="2">
        <f>IF(Table1358[[#This Row],[Total]]&lt;&gt;"",RANK(Table1358[[#This Row],[Total]],Table1358[Total]),"")</f>
        <v>6</v>
      </c>
      <c r="M73" s="44" t="str">
        <f>IF(Table1358[[#This Row],[Name]]&gt;"",Table1358[[#This Row],[Name]],"")</f>
        <v/>
      </c>
      <c r="N73">
        <f>SUM(Table1358[[#This Row],[BEE1]:[Column3]])-Table1358[[#This Row],[Discard]]</f>
        <v>0</v>
      </c>
      <c r="O73" s="5">
        <f>RANK(Table1358[[#This Row],[Total2]],Table1358[Total2])</f>
        <v>6</v>
      </c>
    </row>
    <row r="74" spans="1:15">
      <c r="J74" s="3">
        <f>IF(COUNT(Table1358[[#This Row],[BEE1]:[Column4]])&gt;1,MIN(Table1358[[#This Row],[BEE1]:[Column2]]),0)</f>
        <v>0</v>
      </c>
      <c r="K74" s="17">
        <f>SUM(Table1358[[#This Row],[BEE1]:[Column3]])-Table1358[[#This Row],[Discard]]*0.9999</f>
        <v>0</v>
      </c>
      <c r="L74" s="2">
        <f>IF(Table1358[[#This Row],[Total]]&lt;&gt;"",RANK(Table1358[[#This Row],[Total]],Table1358[Total]),"")</f>
        <v>6</v>
      </c>
      <c r="M74" s="44" t="str">
        <f>IF(Table1358[[#This Row],[Name]]&gt;"",Table1358[[#This Row],[Name]],"")</f>
        <v/>
      </c>
      <c r="N74">
        <f>SUM(Table1358[[#This Row],[BEE1]:[Column3]])-Table1358[[#This Row],[Discard]]</f>
        <v>0</v>
      </c>
      <c r="O74" s="5">
        <f>RANK(Table1358[[#This Row],[Total2]],Table1358[Total2])</f>
        <v>6</v>
      </c>
    </row>
    <row r="75" spans="1:15">
      <c r="J75" s="3">
        <f>IF(COUNT(Table1358[[#This Row],[BEE1]:[Column4]])&gt;1,MIN(Table1358[[#This Row],[BEE1]:[Column2]]),0)</f>
        <v>0</v>
      </c>
      <c r="K75" s="17">
        <f>SUM(Table1358[[#This Row],[BEE1]:[Column3]])-Table1358[[#This Row],[Discard]]*0.9999</f>
        <v>0</v>
      </c>
      <c r="L75" s="2">
        <f>IF(Table1358[[#This Row],[Total]]&lt;&gt;"",RANK(Table1358[[#This Row],[Total]],Table1358[Total]),"")</f>
        <v>6</v>
      </c>
      <c r="M75" s="44" t="str">
        <f>IF(Table1358[[#This Row],[Name]]&gt;"",Table1358[[#This Row],[Name]],"")</f>
        <v/>
      </c>
      <c r="N75">
        <f>SUM(Table1358[[#This Row],[BEE1]:[Column3]])-Table1358[[#This Row],[Discard]]</f>
        <v>0</v>
      </c>
      <c r="O75" s="5">
        <f>RANK(Table1358[[#This Row],[Total2]],Table1358[Total2])</f>
        <v>6</v>
      </c>
    </row>
    <row r="76" spans="1:15">
      <c r="J76" s="3">
        <f>IF(COUNT(Table1358[[#This Row],[BEE1]:[Column4]])&gt;1,MIN(Table1358[[#This Row],[BEE1]:[Column2]]),0)</f>
        <v>0</v>
      </c>
      <c r="K76" s="17">
        <f>SUM(Table1358[[#This Row],[BEE1]:[Column3]])-Table1358[[#This Row],[Discard]]*0.9999</f>
        <v>0</v>
      </c>
      <c r="L76" s="2">
        <f>IF(Table1358[[#This Row],[Total]]&lt;&gt;"",RANK(Table1358[[#This Row],[Total]],Table1358[Total]),"")</f>
        <v>6</v>
      </c>
      <c r="M76" s="44" t="str">
        <f>IF(Table1358[[#This Row],[Name]]&gt;"",Table1358[[#This Row],[Name]],"")</f>
        <v/>
      </c>
      <c r="N76">
        <f>SUM(Table1358[[#This Row],[BEE1]:[Column3]])-Table1358[[#This Row],[Discard]]</f>
        <v>0</v>
      </c>
      <c r="O76" s="5">
        <f>RANK(Table1358[[#This Row],[Total2]],Table1358[Total2])</f>
        <v>6</v>
      </c>
    </row>
    <row r="77" spans="1:15">
      <c r="J77" s="3">
        <f>IF(COUNT(Table1358[[#This Row],[BEE1]:[Column4]])&gt;1,MIN(Table1358[[#This Row],[BEE1]:[Column2]]),0)</f>
        <v>0</v>
      </c>
      <c r="K77" s="17">
        <f>SUM(Table1358[[#This Row],[BEE1]:[Column3]])-Table1358[[#This Row],[Discard]]*0.9999</f>
        <v>0</v>
      </c>
      <c r="L77" s="2">
        <f>IF(Table1358[[#This Row],[Total]]&lt;&gt;"",RANK(Table1358[[#This Row],[Total]],Table1358[Total]),"")</f>
        <v>6</v>
      </c>
      <c r="M77" s="44" t="str">
        <f>IF(Table1358[[#This Row],[Name]]&gt;"",Table1358[[#This Row],[Name]],"")</f>
        <v/>
      </c>
      <c r="N77">
        <f>SUM(Table1358[[#This Row],[BEE1]:[Column3]])-Table1358[[#This Row],[Discard]]</f>
        <v>0</v>
      </c>
      <c r="O77" s="5">
        <f>RANK(Table1358[[#This Row],[Total2]],Table1358[Total2])</f>
        <v>6</v>
      </c>
    </row>
    <row r="78" spans="1:15">
      <c r="J78" s="3">
        <f>IF(COUNT(Table1358[[#This Row],[BEE1]:[Column4]])&gt;1,MIN(Table1358[[#This Row],[BEE1]:[Column2]]),0)</f>
        <v>0</v>
      </c>
      <c r="K78" s="17">
        <f>SUM(Table1358[[#This Row],[BEE1]:[Column3]])-Table1358[[#This Row],[Discard]]*0.9999</f>
        <v>0</v>
      </c>
      <c r="L78" s="2">
        <f>IF(Table1358[[#This Row],[Total]]&lt;&gt;"",RANK(Table1358[[#This Row],[Total]],Table1358[Total]),"")</f>
        <v>6</v>
      </c>
      <c r="M78" s="44" t="str">
        <f>IF(Table1358[[#This Row],[Name]]&gt;"",Table1358[[#This Row],[Name]],"")</f>
        <v/>
      </c>
      <c r="N78">
        <f>SUM(Table1358[[#This Row],[BEE1]:[Column3]])-Table1358[[#This Row],[Discard]]</f>
        <v>0</v>
      </c>
      <c r="O78" s="5">
        <f>RANK(Table1358[[#This Row],[Total2]],Table1358[Total2])</f>
        <v>6</v>
      </c>
    </row>
    <row r="79" spans="1:15">
      <c r="J79" s="3">
        <f>IF(COUNT(Table1358[[#This Row],[BEE1]:[Column4]])&gt;1,MIN(Table1358[[#This Row],[BEE1]:[Column2]]),0)</f>
        <v>0</v>
      </c>
      <c r="K79" s="17">
        <f>SUM(Table1358[[#This Row],[BEE1]:[Column3]])-Table1358[[#This Row],[Discard]]*0.9999</f>
        <v>0</v>
      </c>
      <c r="L79" s="2">
        <f>IF(Table1358[[#This Row],[Total]]&lt;&gt;"",RANK(Table1358[[#This Row],[Total]],Table1358[Total]),"")</f>
        <v>6</v>
      </c>
      <c r="M79" s="44" t="str">
        <f>IF(Table1358[[#This Row],[Name]]&gt;"",Table1358[[#This Row],[Name]],"")</f>
        <v/>
      </c>
      <c r="N79">
        <f>SUM(Table1358[[#This Row],[BEE1]:[Column3]])-Table1358[[#This Row],[Discard]]</f>
        <v>0</v>
      </c>
      <c r="O79" s="5">
        <f>RANK(Table1358[[#This Row],[Total2]],Table1358[Total2])</f>
        <v>6</v>
      </c>
    </row>
    <row r="80" spans="1:15">
      <c r="J80" s="3">
        <f>IF(COUNT(Table1358[[#This Row],[BEE1]:[Column4]])&gt;1,MIN(Table1358[[#This Row],[BEE1]:[Column2]]),0)</f>
        <v>0</v>
      </c>
      <c r="K80" s="17">
        <f>SUM(Table1358[[#This Row],[BEE1]:[Column3]])-Table1358[[#This Row],[Discard]]*0.9999</f>
        <v>0</v>
      </c>
      <c r="L80" s="2">
        <f>IF(Table1358[[#This Row],[Total]]&lt;&gt;"",RANK(Table1358[[#This Row],[Total]],Table1358[Total]),"")</f>
        <v>6</v>
      </c>
      <c r="M80" s="44" t="str">
        <f>IF(Table1358[[#This Row],[Name]]&gt;"",Table1358[[#This Row],[Name]],"")</f>
        <v/>
      </c>
      <c r="N80">
        <f>SUM(Table1358[[#This Row],[BEE1]:[Column3]])-Table1358[[#This Row],[Discard]]</f>
        <v>0</v>
      </c>
      <c r="O80" s="5">
        <f>RANK(Table1358[[#This Row],[Total2]],Table1358[Total2])</f>
        <v>6</v>
      </c>
    </row>
    <row r="81" spans="10:15">
      <c r="J81" s="3">
        <f>IF(COUNT(Table1358[[#This Row],[BEE1]:[Column4]])&gt;1,MIN(Table1358[[#This Row],[BEE1]:[Column2]]),0)</f>
        <v>0</v>
      </c>
      <c r="K81" s="17">
        <f>SUM(Table1358[[#This Row],[BEE1]:[Column3]])-Table1358[[#This Row],[Discard]]*0.9999</f>
        <v>0</v>
      </c>
      <c r="L81" s="2">
        <f>IF(Table1358[[#This Row],[Total]]&lt;&gt;"",RANK(Table1358[[#This Row],[Total]],Table1358[Total]),"")</f>
        <v>6</v>
      </c>
      <c r="M81" s="44" t="str">
        <f>IF(Table1358[[#This Row],[Name]]&gt;"",Table1358[[#This Row],[Name]],"")</f>
        <v/>
      </c>
      <c r="N81">
        <f>SUM(Table1358[[#This Row],[BEE1]:[Column3]])-Table1358[[#This Row],[Discard]]</f>
        <v>0</v>
      </c>
      <c r="O81" s="5">
        <f>RANK(Table1358[[#This Row],[Total2]],Table1358[Total2])</f>
        <v>6</v>
      </c>
    </row>
    <row r="82" spans="10:15">
      <c r="J82" s="3">
        <f>IF(COUNT(Table1358[[#This Row],[BEE1]:[Column4]])&gt;1,MIN(Table1358[[#This Row],[BEE1]:[Column2]]),0)</f>
        <v>0</v>
      </c>
      <c r="K82" s="17">
        <f>SUM(Table1358[[#This Row],[BEE1]:[Column3]])-Table1358[[#This Row],[Discard]]*0.9999</f>
        <v>0</v>
      </c>
      <c r="L82" s="2">
        <f>IF(Table1358[[#This Row],[Total]]&lt;&gt;"",RANK(Table1358[[#This Row],[Total]],Table1358[Total]),"")</f>
        <v>6</v>
      </c>
      <c r="M82" s="44" t="str">
        <f>IF(Table1358[[#This Row],[Name]]&gt;"",Table1358[[#This Row],[Name]],"")</f>
        <v/>
      </c>
      <c r="N82">
        <f>SUM(Table1358[[#This Row],[BEE1]:[Column3]])-Table1358[[#This Row],[Discard]]</f>
        <v>0</v>
      </c>
      <c r="O82" s="5">
        <f>RANK(Table1358[[#This Row],[Total2]],Table1358[Total2])</f>
        <v>6</v>
      </c>
    </row>
    <row r="83" spans="10:15">
      <c r="J83" s="3">
        <f>IF(COUNT(Table1358[[#This Row],[BEE1]:[Column4]])&gt;1,MIN(Table1358[[#This Row],[BEE1]:[Column2]]),0)</f>
        <v>0</v>
      </c>
      <c r="K83" s="17">
        <f>SUM(Table1358[[#This Row],[BEE1]:[Column3]])-Table1358[[#This Row],[Discard]]*0.9999</f>
        <v>0</v>
      </c>
      <c r="L83" s="2">
        <f>IF(Table1358[[#This Row],[Total]]&lt;&gt;"",RANK(Table1358[[#This Row],[Total]],Table1358[Total]),"")</f>
        <v>6</v>
      </c>
      <c r="M83" s="44" t="str">
        <f>IF(Table1358[[#This Row],[Name]]&gt;"",Table1358[[#This Row],[Name]],"")</f>
        <v/>
      </c>
      <c r="N83">
        <f>SUM(Table1358[[#This Row],[BEE1]:[Column3]])-Table1358[[#This Row],[Discard]]</f>
        <v>0</v>
      </c>
      <c r="O83" s="5">
        <f>RANK(Table1358[[#This Row],[Total2]],Table1358[Total2])</f>
        <v>6</v>
      </c>
    </row>
    <row r="84" spans="10:15">
      <c r="J84" s="3">
        <f>IF(COUNT(Table1358[[#This Row],[BEE1]:[Column4]])&gt;1,MIN(Table1358[[#This Row],[BEE1]:[Column2]]),0)</f>
        <v>0</v>
      </c>
      <c r="K84" s="17">
        <f>SUM(Table1358[[#This Row],[BEE1]:[Column3]])-Table1358[[#This Row],[Discard]]*0.9999</f>
        <v>0</v>
      </c>
      <c r="L84" s="2">
        <f>IF(Table1358[[#This Row],[Total]]&lt;&gt;"",RANK(Table1358[[#This Row],[Total]],Table1358[Total]),"")</f>
        <v>6</v>
      </c>
      <c r="M84" s="44" t="str">
        <f>IF(Table1358[[#This Row],[Name]]&gt;"",Table1358[[#This Row],[Name]],"")</f>
        <v/>
      </c>
      <c r="N84">
        <f>SUM(Table1358[[#This Row],[BEE1]:[Column3]])-Table1358[[#This Row],[Discard]]</f>
        <v>0</v>
      </c>
      <c r="O84" s="5">
        <f>RANK(Table1358[[#This Row],[Total2]],Table1358[Total2])</f>
        <v>6</v>
      </c>
    </row>
    <row r="85" spans="10:15">
      <c r="J85" s="3">
        <f>IF(COUNT(Table1358[[#This Row],[BEE1]:[Column4]])&gt;1,MIN(Table1358[[#This Row],[BEE1]:[Column2]]),0)</f>
        <v>0</v>
      </c>
      <c r="K85" s="17">
        <f>SUM(Table1358[[#This Row],[BEE1]:[Column3]])-Table1358[[#This Row],[Discard]]*0.9999</f>
        <v>0</v>
      </c>
      <c r="L85" s="2">
        <f>IF(Table1358[[#This Row],[Total]]&lt;&gt;"",RANK(Table1358[[#This Row],[Total]],Table1358[Total]),"")</f>
        <v>6</v>
      </c>
      <c r="M85" s="44" t="str">
        <f>IF(Table1358[[#This Row],[Name]]&gt;"",Table1358[[#This Row],[Name]],"")</f>
        <v/>
      </c>
      <c r="N85">
        <f>SUM(Table1358[[#This Row],[BEE1]:[Column3]])-Table1358[[#This Row],[Discard]]</f>
        <v>0</v>
      </c>
      <c r="O85" s="5">
        <f>RANK(Table1358[[#This Row],[Total2]],Table1358[Total2])</f>
        <v>6</v>
      </c>
    </row>
    <row r="86" spans="10:15">
      <c r="J86" s="3">
        <f>IF(COUNT(Table1358[[#This Row],[BEE1]:[Column4]])&gt;1,MIN(Table1358[[#This Row],[BEE1]:[Column2]]),0)</f>
        <v>0</v>
      </c>
      <c r="K86" s="17">
        <f>SUM(Table1358[[#This Row],[BEE1]:[Column3]])-Table1358[[#This Row],[Discard]]*0.9999</f>
        <v>0</v>
      </c>
      <c r="L86" s="2">
        <f>IF(Table1358[[#This Row],[Total]]&lt;&gt;"",RANK(Table1358[[#This Row],[Total]],Table1358[Total]),"")</f>
        <v>6</v>
      </c>
      <c r="M86" s="44" t="str">
        <f>IF(Table1358[[#This Row],[Name]]&gt;"",Table1358[[#This Row],[Name]],"")</f>
        <v/>
      </c>
      <c r="N86">
        <f>SUM(Table1358[[#This Row],[BEE1]:[Column3]])-Table1358[[#This Row],[Discard]]</f>
        <v>0</v>
      </c>
      <c r="O86" s="5">
        <f>RANK(Table1358[[#This Row],[Total2]],Table1358[Total2])</f>
        <v>6</v>
      </c>
    </row>
    <row r="87" spans="10:15">
      <c r="J87" s="3">
        <f>IF(COUNT(Table1358[[#This Row],[BEE1]:[Column4]])&gt;1,MIN(Table1358[[#This Row],[BEE1]:[Column2]]),0)</f>
        <v>0</v>
      </c>
      <c r="K87" s="17">
        <f>SUM(Table1358[[#This Row],[BEE1]:[Column3]])-Table1358[[#This Row],[Discard]]*0.9999</f>
        <v>0</v>
      </c>
      <c r="L87" s="2">
        <f>IF(Table1358[[#This Row],[Total]]&lt;&gt;"",RANK(Table1358[[#This Row],[Total]],Table1358[Total]),"")</f>
        <v>6</v>
      </c>
      <c r="M87" s="44" t="str">
        <f>IF(Table1358[[#This Row],[Name]]&gt;"",Table1358[[#This Row],[Name]],"")</f>
        <v/>
      </c>
      <c r="N87">
        <f>SUM(Table1358[[#This Row],[BEE1]:[Column3]])-Table1358[[#This Row],[Discard]]</f>
        <v>0</v>
      </c>
      <c r="O87" s="5">
        <f>RANK(Table1358[[#This Row],[Total2]],Table1358[Total2])</f>
        <v>6</v>
      </c>
    </row>
    <row r="88" spans="10:15">
      <c r="J88" s="3">
        <f>IF(COUNT(Table1358[[#This Row],[BEE1]:[Column4]])&gt;1,MIN(Table1358[[#This Row],[BEE1]:[Column2]]),0)</f>
        <v>0</v>
      </c>
      <c r="K88" s="17">
        <f>SUM(Table1358[[#This Row],[BEE1]:[Column3]])-Table1358[[#This Row],[Discard]]*0.9999</f>
        <v>0</v>
      </c>
      <c r="L88" s="2">
        <f>IF(Table1358[[#This Row],[Total]]&lt;&gt;"",RANK(Table1358[[#This Row],[Total]],Table1358[Total]),"")</f>
        <v>6</v>
      </c>
      <c r="M88" s="44" t="str">
        <f>IF(Table1358[[#This Row],[Name]]&gt;"",Table1358[[#This Row],[Name]],"")</f>
        <v/>
      </c>
      <c r="N88">
        <f>SUM(Table1358[[#This Row],[BEE1]:[Column3]])-Table1358[[#This Row],[Discard]]</f>
        <v>0</v>
      </c>
      <c r="O88" s="5">
        <f>RANK(Table1358[[#This Row],[Total2]],Table1358[Total2])</f>
        <v>6</v>
      </c>
    </row>
    <row r="89" spans="10:15">
      <c r="J89" s="3">
        <f>IF(COUNT(Table1358[[#This Row],[BEE1]:[Column4]])&gt;1,MIN(Table1358[[#This Row],[BEE1]:[Column2]]),0)</f>
        <v>0</v>
      </c>
      <c r="K89" s="17">
        <f>SUM(Table1358[[#This Row],[BEE1]:[Column3]])-Table1358[[#This Row],[Discard]]*0.9999</f>
        <v>0</v>
      </c>
      <c r="L89" s="2">
        <f>IF(Table1358[[#This Row],[Total]]&lt;&gt;"",RANK(Table1358[[#This Row],[Total]],Table1358[Total]),"")</f>
        <v>6</v>
      </c>
      <c r="M89" s="44" t="str">
        <f>IF(Table1358[[#This Row],[Name]]&gt;"",Table1358[[#This Row],[Name]],"")</f>
        <v/>
      </c>
      <c r="N89">
        <f>SUM(Table1358[[#This Row],[BEE1]:[Column3]])-Table1358[[#This Row],[Discard]]</f>
        <v>0</v>
      </c>
      <c r="O89" s="5">
        <f>RANK(Table1358[[#This Row],[Total2]],Table1358[Total2])</f>
        <v>6</v>
      </c>
    </row>
    <row r="90" spans="10:15">
      <c r="J90" s="3">
        <f>IF(COUNT(Table1358[[#This Row],[BEE1]:[Column4]])&gt;1,MIN(Table1358[[#This Row],[BEE1]:[Column2]]),0)</f>
        <v>0</v>
      </c>
      <c r="K90" s="17">
        <f>SUM(Table1358[[#This Row],[BEE1]:[Column3]])-Table1358[[#This Row],[Discard]]*0.9999</f>
        <v>0</v>
      </c>
      <c r="L90" s="2">
        <f>IF(Table1358[[#This Row],[Total]]&lt;&gt;"",RANK(Table1358[[#This Row],[Total]],Table1358[Total]),"")</f>
        <v>6</v>
      </c>
      <c r="M90" s="44" t="str">
        <f>IF(Table1358[[#This Row],[Name]]&gt;"",Table1358[[#This Row],[Name]],"")</f>
        <v/>
      </c>
      <c r="N90">
        <f>SUM(Table1358[[#This Row],[BEE1]:[Column3]])-Table1358[[#This Row],[Discard]]</f>
        <v>0</v>
      </c>
      <c r="O90" s="5">
        <f>RANK(Table1358[[#This Row],[Total2]],Table1358[Total2])</f>
        <v>6</v>
      </c>
    </row>
    <row r="91" spans="10:15">
      <c r="J91" s="3">
        <f>IF(COUNT(Table1358[[#This Row],[BEE1]:[Column4]])&gt;1,MIN(Table1358[[#This Row],[BEE1]:[Column2]]),0)</f>
        <v>0</v>
      </c>
      <c r="K91" s="17">
        <f>SUM(Table1358[[#This Row],[BEE1]:[Column3]])-Table1358[[#This Row],[Discard]]*0.9999</f>
        <v>0</v>
      </c>
      <c r="L91" s="2">
        <f>IF(Table1358[[#This Row],[Total]]&lt;&gt;"",RANK(Table1358[[#This Row],[Total]],Table1358[Total]),"")</f>
        <v>6</v>
      </c>
      <c r="M91" s="44" t="str">
        <f>IF(Table1358[[#This Row],[Name]]&gt;"",Table1358[[#This Row],[Name]],"")</f>
        <v/>
      </c>
      <c r="N91">
        <f>SUM(Table1358[[#This Row],[BEE1]:[Column3]])-Table1358[[#This Row],[Discard]]</f>
        <v>0</v>
      </c>
      <c r="O91" s="5">
        <f>RANK(Table1358[[#This Row],[Total2]],Table1358[Total2])</f>
        <v>6</v>
      </c>
    </row>
    <row r="92" spans="10:15">
      <c r="J92" s="3">
        <f>IF(COUNT(Table1358[[#This Row],[BEE1]:[Column4]])&gt;1,MIN(Table1358[[#This Row],[BEE1]:[Column2]]),0)</f>
        <v>0</v>
      </c>
      <c r="K92" s="17">
        <f>SUM(Table1358[[#This Row],[BEE1]:[Column3]])-Table1358[[#This Row],[Discard]]*0.9999</f>
        <v>0</v>
      </c>
      <c r="L92" s="2">
        <f>IF(Table1358[[#This Row],[Total]]&lt;&gt;"",RANK(Table1358[[#This Row],[Total]],Table1358[Total]),"")</f>
        <v>6</v>
      </c>
      <c r="M92" s="44" t="str">
        <f>IF(Table1358[[#This Row],[Name]]&gt;"",Table1358[[#This Row],[Name]],"")</f>
        <v/>
      </c>
      <c r="N92">
        <f>SUM(Table1358[[#This Row],[BEE1]:[Column3]])-Table1358[[#This Row],[Discard]]</f>
        <v>0</v>
      </c>
      <c r="O92" s="5">
        <f>RANK(Table1358[[#This Row],[Total2]],Table1358[Total2])</f>
        <v>6</v>
      </c>
    </row>
    <row r="93" spans="10:15">
      <c r="J93" s="3">
        <f>IF(COUNT(Table1358[[#This Row],[BEE1]:[Column4]])&gt;1,MIN(Table1358[[#This Row],[BEE1]:[Column2]]),0)</f>
        <v>0</v>
      </c>
      <c r="K93" s="17">
        <f>SUM(Table1358[[#This Row],[BEE1]:[Column3]])-Table1358[[#This Row],[Discard]]*0.9999</f>
        <v>0</v>
      </c>
      <c r="L93" s="2">
        <f>IF(Table1358[[#This Row],[Total]]&lt;&gt;"",RANK(Table1358[[#This Row],[Total]],Table1358[Total]),"")</f>
        <v>6</v>
      </c>
      <c r="M93" s="44" t="str">
        <f>IF(Table1358[[#This Row],[Name]]&gt;"",Table1358[[#This Row],[Name]],"")</f>
        <v/>
      </c>
      <c r="N93">
        <f>SUM(Table1358[[#This Row],[BEE1]:[Column3]])-Table1358[[#This Row],[Discard]]</f>
        <v>0</v>
      </c>
      <c r="O93" s="5">
        <f>RANK(Table1358[[#This Row],[Total2]],Table1358[Total2])</f>
        <v>6</v>
      </c>
    </row>
    <row r="94" spans="10:15">
      <c r="J94" s="3">
        <f>IF(COUNT(Table1358[[#This Row],[BEE1]:[Column4]])&gt;1,MIN(Table1358[[#This Row],[BEE1]:[Column2]]),0)</f>
        <v>0</v>
      </c>
      <c r="K94" s="17">
        <f>SUM(Table1358[[#This Row],[BEE1]:[Column3]])-Table1358[[#This Row],[Discard]]*0.9999</f>
        <v>0</v>
      </c>
      <c r="L94" s="2">
        <f>IF(Table1358[[#This Row],[Total]]&lt;&gt;"",RANK(Table1358[[#This Row],[Total]],Table1358[Total]),"")</f>
        <v>6</v>
      </c>
      <c r="M94" s="44" t="str">
        <f>IF(Table1358[[#This Row],[Name]]&gt;"",Table1358[[#This Row],[Name]],"")</f>
        <v/>
      </c>
      <c r="N94">
        <f>SUM(Table1358[[#This Row],[BEE1]:[Column3]])-Table1358[[#This Row],[Discard]]</f>
        <v>0</v>
      </c>
      <c r="O94" s="5">
        <f>RANK(Table1358[[#This Row],[Total2]],Table1358[Total2])</f>
        <v>6</v>
      </c>
    </row>
    <row r="95" spans="10:15">
      <c r="J95" s="3">
        <f>IF(COUNT(Table1358[[#This Row],[BEE1]:[Column4]])&gt;1,MIN(Table1358[[#This Row],[BEE1]:[Column2]]),0)</f>
        <v>0</v>
      </c>
      <c r="K95" s="17">
        <f>SUM(Table1358[[#This Row],[BEE1]:[Column3]])-Table1358[[#This Row],[Discard]]*0.9999</f>
        <v>0</v>
      </c>
      <c r="L95" s="2">
        <f>IF(Table1358[[#This Row],[Total]]&lt;&gt;"",RANK(Table1358[[#This Row],[Total]],Table1358[Total]),"")</f>
        <v>6</v>
      </c>
      <c r="M95" s="44" t="str">
        <f>IF(Table1358[[#This Row],[Name]]&gt;"",Table1358[[#This Row],[Name]],"")</f>
        <v/>
      </c>
      <c r="N95">
        <f>SUM(Table1358[[#This Row],[BEE1]:[Column3]])-Table1358[[#This Row],[Discard]]</f>
        <v>0</v>
      </c>
      <c r="O95" s="5">
        <f>RANK(Table1358[[#This Row],[Total2]],Table1358[Total2])</f>
        <v>6</v>
      </c>
    </row>
    <row r="96" spans="10:15">
      <c r="J96" s="3">
        <f>IF(COUNT(Table1358[[#This Row],[BEE1]:[Column4]])&gt;1,MIN(Table1358[[#This Row],[BEE1]:[Column2]]),0)</f>
        <v>0</v>
      </c>
      <c r="K96" s="17">
        <f>SUM(Table1358[[#This Row],[BEE1]:[Column3]])-Table1358[[#This Row],[Discard]]*0.9999</f>
        <v>0</v>
      </c>
      <c r="L96" s="2">
        <f>IF(Table1358[[#This Row],[Total]]&lt;&gt;"",RANK(Table1358[[#This Row],[Total]],Table1358[Total]),"")</f>
        <v>6</v>
      </c>
      <c r="M96" s="44" t="str">
        <f>IF(Table1358[[#This Row],[Name]]&gt;"",Table1358[[#This Row],[Name]],"")</f>
        <v/>
      </c>
      <c r="N96">
        <f>SUM(Table1358[[#This Row],[BEE1]:[Column3]])-Table1358[[#This Row],[Discard]]</f>
        <v>0</v>
      </c>
      <c r="O96" s="5">
        <f>RANK(Table1358[[#This Row],[Total2]],Table1358[Total2])</f>
        <v>6</v>
      </c>
    </row>
    <row r="97" spans="10:15">
      <c r="J97" s="3">
        <f>IF(COUNT(Table1358[[#This Row],[BEE1]:[Column4]])&gt;1,MIN(Table1358[[#This Row],[BEE1]:[Column2]]),0)</f>
        <v>0</v>
      </c>
      <c r="K97" s="17">
        <f>SUM(Table1358[[#This Row],[BEE1]:[Column3]])-Table1358[[#This Row],[Discard]]*0.9999</f>
        <v>0</v>
      </c>
      <c r="L97" s="2">
        <f>IF(Table1358[[#This Row],[Total]]&lt;&gt;"",RANK(Table1358[[#This Row],[Total]],Table1358[Total]),"")</f>
        <v>6</v>
      </c>
      <c r="M97" s="44" t="str">
        <f>IF(Table1358[[#This Row],[Name]]&gt;"",Table1358[[#This Row],[Name]],"")</f>
        <v/>
      </c>
      <c r="N97">
        <f>SUM(Table1358[[#This Row],[BEE1]:[Column3]])-Table1358[[#This Row],[Discard]]</f>
        <v>0</v>
      </c>
      <c r="O97" s="5">
        <f>RANK(Table1358[[#This Row],[Total2]],Table1358[Total2])</f>
        <v>6</v>
      </c>
    </row>
    <row r="98" spans="10:15">
      <c r="J98" s="3">
        <f>IF(COUNT(Table1358[[#This Row],[BEE1]:[Column4]])&gt;1,MIN(Table1358[[#This Row],[BEE1]:[Column2]]),0)</f>
        <v>0</v>
      </c>
      <c r="K98" s="17">
        <f>SUM(Table1358[[#This Row],[BEE1]:[Column3]])-Table1358[[#This Row],[Discard]]*0.9999</f>
        <v>0</v>
      </c>
      <c r="L98" s="2">
        <f>IF(Table1358[[#This Row],[Total]]&lt;&gt;"",RANK(Table1358[[#This Row],[Total]],Table1358[Total]),"")</f>
        <v>6</v>
      </c>
      <c r="M98" s="44" t="str">
        <f>IF(Table1358[[#This Row],[Name]]&gt;"",Table1358[[#This Row],[Name]],"")</f>
        <v/>
      </c>
      <c r="N98">
        <f>SUM(Table1358[[#This Row],[BEE1]:[Column3]])-Table1358[[#This Row],[Discard]]</f>
        <v>0</v>
      </c>
      <c r="O98" s="5">
        <f>RANK(Table1358[[#This Row],[Total2]],Table1358[Total2])</f>
        <v>6</v>
      </c>
    </row>
    <row r="99" spans="10:15">
      <c r="J99" s="3">
        <f>IF(COUNT(Table1358[[#This Row],[BEE1]:[Column4]])&gt;1,MIN(Table1358[[#This Row],[BEE1]:[Column2]]),0)</f>
        <v>0</v>
      </c>
      <c r="K99" s="17">
        <f>SUM(Table1358[[#This Row],[BEE1]:[Column3]])-Table1358[[#This Row],[Discard]]*0.9999</f>
        <v>0</v>
      </c>
      <c r="L99" s="2">
        <f>IF(Table1358[[#This Row],[Total]]&lt;&gt;"",RANK(Table1358[[#This Row],[Total]],Table1358[Total]),"")</f>
        <v>6</v>
      </c>
      <c r="M99" s="44" t="str">
        <f>IF(Table1358[[#This Row],[Name]]&gt;"",Table1358[[#This Row],[Name]],"")</f>
        <v/>
      </c>
      <c r="N99">
        <f>SUM(Table1358[[#This Row],[BEE1]:[Column3]])-Table1358[[#This Row],[Discard]]</f>
        <v>0</v>
      </c>
      <c r="O99" s="5">
        <f>RANK(Table1358[[#This Row],[Total2]],Table1358[Total2])</f>
        <v>6</v>
      </c>
    </row>
    <row r="100" spans="10:15">
      <c r="J100" s="3">
        <f>IF(COUNT(Table1358[[#This Row],[BEE1]:[Column4]])&gt;1,MIN(Table1358[[#This Row],[BEE1]:[Column2]]),0)</f>
        <v>0</v>
      </c>
      <c r="K100" s="17">
        <f>SUM(Table1358[[#This Row],[BEE1]:[Column3]])-Table1358[[#This Row],[Discard]]*0.9999</f>
        <v>0</v>
      </c>
      <c r="L100" s="2">
        <f>IF(Table1358[[#This Row],[Total]]&lt;&gt;"",RANK(Table1358[[#This Row],[Total]],Table1358[Total]),"")</f>
        <v>6</v>
      </c>
      <c r="M100" s="44" t="str">
        <f>IF(Table1358[[#This Row],[Name]]&gt;"",Table1358[[#This Row],[Name]],"")</f>
        <v/>
      </c>
      <c r="N100">
        <f>SUM(Table1358[[#This Row],[BEE1]:[Column3]])-Table1358[[#This Row],[Discard]]</f>
        <v>0</v>
      </c>
      <c r="O100" s="5">
        <f>RANK(Table1358[[#This Row],[Total2]],Table1358[Total2])</f>
        <v>6</v>
      </c>
    </row>
    <row r="101" spans="10:15">
      <c r="J101" s="3">
        <f>IF(COUNT(Table1358[[#This Row],[BEE1]:[Column4]])&gt;1,MIN(Table1358[[#This Row],[BEE1]:[Column2]]),0)</f>
        <v>0</v>
      </c>
      <c r="K101" s="17">
        <f>SUM(Table1358[[#This Row],[BEE1]:[Column3]])-Table1358[[#This Row],[Discard]]*0.9999</f>
        <v>0</v>
      </c>
      <c r="L101" s="2">
        <f>IF(Table1358[[#This Row],[Total]]&lt;&gt;"",RANK(Table1358[[#This Row],[Total]],Table1358[Total]),"")</f>
        <v>6</v>
      </c>
      <c r="M101" s="44" t="str">
        <f>IF(Table1358[[#This Row],[Name]]&gt;"",Table1358[[#This Row],[Name]],"")</f>
        <v/>
      </c>
      <c r="N101">
        <f>SUM(Table1358[[#This Row],[BEE1]:[Column3]])-Table1358[[#This Row],[Discard]]</f>
        <v>0</v>
      </c>
      <c r="O101" s="5">
        <f>RANK(Table1358[[#This Row],[Total2]],Table1358[Total2])</f>
        <v>6</v>
      </c>
    </row>
    <row r="102" spans="10:15">
      <c r="J102" s="3">
        <f>IF(COUNT(Table1358[[#This Row],[BEE1]:[Column4]])&gt;1,MIN(Table1358[[#This Row],[BEE1]:[Column2]]),0)</f>
        <v>0</v>
      </c>
      <c r="K102" s="17">
        <f>SUM(Table1358[[#This Row],[BEE1]:[Column3]])-Table1358[[#This Row],[Discard]]*0.9999</f>
        <v>0</v>
      </c>
      <c r="L102" s="2">
        <f>IF(Table1358[[#This Row],[Total]]&lt;&gt;"",RANK(Table1358[[#This Row],[Total]],Table1358[Total]),"")</f>
        <v>6</v>
      </c>
      <c r="M102" s="44" t="str">
        <f>IF(Table1358[[#This Row],[Name]]&gt;"",Table1358[[#This Row],[Name]],"")</f>
        <v/>
      </c>
      <c r="N102">
        <f>SUM(Table1358[[#This Row],[BEE1]:[Column3]])-Table1358[[#This Row],[Discard]]</f>
        <v>0</v>
      </c>
      <c r="O102" s="5">
        <f>RANK(Table1358[[#This Row],[Total2]],Table1358[Total2])</f>
        <v>6</v>
      </c>
    </row>
    <row r="103" spans="10:15">
      <c r="J103" s="3">
        <f>IF(COUNT(Table1358[[#This Row],[BEE1]:[Column4]])&gt;1,MIN(Table1358[[#This Row],[BEE1]:[Column2]]),0)</f>
        <v>0</v>
      </c>
      <c r="K103" s="17">
        <f>SUM(Table1358[[#This Row],[BEE1]:[Column3]])-Table1358[[#This Row],[Discard]]*0.9999</f>
        <v>0</v>
      </c>
      <c r="L103" s="2">
        <f>IF(Table1358[[#This Row],[Total]]&lt;&gt;"",RANK(Table1358[[#This Row],[Total]],Table1358[Total]),"")</f>
        <v>6</v>
      </c>
      <c r="M103" s="44" t="str">
        <f>IF(Table1358[[#This Row],[Name]]&gt;"",Table1358[[#This Row],[Name]],"")</f>
        <v/>
      </c>
      <c r="N103">
        <f>SUM(Table1358[[#This Row],[BEE1]:[Column3]])-Table1358[[#This Row],[Discard]]</f>
        <v>0</v>
      </c>
      <c r="O103" s="5">
        <f>RANK(Table1358[[#This Row],[Total2]],Table1358[Total2])</f>
        <v>6</v>
      </c>
    </row>
    <row r="104" spans="10:15">
      <c r="J104" s="3">
        <f>IF(COUNT(Table1358[[#This Row],[BEE1]:[Column4]])&gt;1,MIN(Table1358[[#This Row],[BEE1]:[Column2]]),0)</f>
        <v>0</v>
      </c>
      <c r="K104" s="17">
        <f>SUM(Table1358[[#This Row],[BEE1]:[Column3]])-Table1358[[#This Row],[Discard]]*0.9999</f>
        <v>0</v>
      </c>
      <c r="L104" s="2">
        <f>IF(Table1358[[#This Row],[Total]]&lt;&gt;"",RANK(Table1358[[#This Row],[Total]],Table1358[Total]),"")</f>
        <v>6</v>
      </c>
      <c r="M104" s="44" t="str">
        <f>IF(Table1358[[#This Row],[Name]]&gt;"",Table1358[[#This Row],[Name]],"")</f>
        <v/>
      </c>
      <c r="N104">
        <f>SUM(Table1358[[#This Row],[BEE1]:[Column3]])-Table1358[[#This Row],[Discard]]</f>
        <v>0</v>
      </c>
      <c r="O104" s="5">
        <f>RANK(Table1358[[#This Row],[Total2]],Table1358[Total2])</f>
        <v>6</v>
      </c>
    </row>
    <row r="105" spans="10:15">
      <c r="J105" s="3">
        <f>IF(COUNT(Table1358[[#This Row],[BEE1]:[Column4]])&gt;1,MIN(Table1358[[#This Row],[BEE1]:[Column2]]),0)</f>
        <v>0</v>
      </c>
      <c r="K105" s="17">
        <f>SUM(Table1358[[#This Row],[BEE1]:[Column3]])-Table1358[[#This Row],[Discard]]*0.9999</f>
        <v>0</v>
      </c>
      <c r="L105" s="2">
        <f>IF(Table1358[[#This Row],[Total]]&lt;&gt;"",RANK(Table1358[[#This Row],[Total]],Table1358[Total]),"")</f>
        <v>6</v>
      </c>
      <c r="M105" s="44" t="str">
        <f>IF(Table1358[[#This Row],[Name]]&gt;"",Table1358[[#This Row],[Name]],"")</f>
        <v/>
      </c>
      <c r="N105">
        <f>SUM(Table1358[[#This Row],[BEE1]:[Column3]])-Table1358[[#This Row],[Discard]]</f>
        <v>0</v>
      </c>
      <c r="O105" s="5">
        <f>RANK(Table1358[[#This Row],[Total2]],Table1358[Total2])</f>
        <v>6</v>
      </c>
    </row>
    <row r="106" spans="10:15">
      <c r="J106" s="3">
        <f>IF(COUNT(Table1358[[#This Row],[BEE1]:[Column4]])&gt;1,MIN(Table1358[[#This Row],[BEE1]:[Column2]]),0)</f>
        <v>0</v>
      </c>
      <c r="K106" s="17">
        <f>SUM(Table1358[[#This Row],[BEE1]:[Column3]])-Table1358[[#This Row],[Discard]]*0.9999</f>
        <v>0</v>
      </c>
      <c r="L106" s="2">
        <f>IF(Table1358[[#This Row],[Total]]&lt;&gt;"",RANK(Table1358[[#This Row],[Total]],Table1358[Total]),"")</f>
        <v>6</v>
      </c>
      <c r="M106" s="44" t="str">
        <f>IF(Table1358[[#This Row],[Name]]&gt;"",Table1358[[#This Row],[Name]],"")</f>
        <v/>
      </c>
      <c r="N106">
        <f>SUM(Table1358[[#This Row],[BEE1]:[Column3]])-Table1358[[#This Row],[Discard]]</f>
        <v>0</v>
      </c>
      <c r="O106" s="5">
        <f>RANK(Table1358[[#This Row],[Total2]],Table1358[Total2])</f>
        <v>6</v>
      </c>
    </row>
    <row r="107" spans="10:15">
      <c r="J107" s="3">
        <f>IF(COUNT(Table1358[[#This Row],[BEE1]:[Column4]])&gt;1,MIN(Table1358[[#This Row],[BEE1]:[Column2]]),0)</f>
        <v>0</v>
      </c>
      <c r="K107" s="17">
        <f>SUM(Table1358[[#This Row],[BEE1]:[Column3]])-Table1358[[#This Row],[Discard]]*0.9999</f>
        <v>0</v>
      </c>
      <c r="L107" s="2">
        <f>IF(Table1358[[#This Row],[Total]]&lt;&gt;"",RANK(Table1358[[#This Row],[Total]],Table1358[Total]),"")</f>
        <v>6</v>
      </c>
      <c r="M107" s="44" t="str">
        <f>IF(Table1358[[#This Row],[Name]]&gt;"",Table1358[[#This Row],[Name]],"")</f>
        <v/>
      </c>
      <c r="N107">
        <f>SUM(Table1358[[#This Row],[BEE1]:[Column3]])-Table1358[[#This Row],[Discard]]</f>
        <v>0</v>
      </c>
      <c r="O107" s="5">
        <f>RANK(Table1358[[#This Row],[Total2]],Table1358[Total2])</f>
        <v>6</v>
      </c>
    </row>
    <row r="108" spans="10:15">
      <c r="J108" s="3">
        <f>IF(COUNT(Table1358[[#This Row],[BEE1]:[Column4]])&gt;1,MIN(Table1358[[#This Row],[BEE1]:[Column2]]),0)</f>
        <v>0</v>
      </c>
      <c r="K108" s="17">
        <f>SUM(Table1358[[#This Row],[BEE1]:[Column3]])-Table1358[[#This Row],[Discard]]*0.9999</f>
        <v>0</v>
      </c>
      <c r="L108" s="2">
        <f>IF(Table1358[[#This Row],[Total]]&lt;&gt;"",RANK(Table1358[[#This Row],[Total]],Table1358[Total]),"")</f>
        <v>6</v>
      </c>
      <c r="M108" s="44" t="str">
        <f>IF(Table1358[[#This Row],[Name]]&gt;"",Table1358[[#This Row],[Name]],"")</f>
        <v/>
      </c>
      <c r="N108">
        <f>SUM(Table1358[[#This Row],[BEE1]:[Column3]])-Table1358[[#This Row],[Discard]]</f>
        <v>0</v>
      </c>
      <c r="O108" s="5">
        <f>RANK(Table1358[[#This Row],[Total2]],Table1358[Total2])</f>
        <v>6</v>
      </c>
    </row>
    <row r="109" spans="10:15">
      <c r="J109" s="3">
        <f>IF(COUNT(Table1358[[#This Row],[BEE1]:[Column4]])&gt;1,MIN(Table1358[[#This Row],[BEE1]:[Column2]]),0)</f>
        <v>0</v>
      </c>
      <c r="K109" s="17">
        <f>SUM(Table1358[[#This Row],[BEE1]:[Column3]])-Table1358[[#This Row],[Discard]]*0.9999</f>
        <v>0</v>
      </c>
      <c r="L109" s="2">
        <f>IF(Table1358[[#This Row],[Total]]&lt;&gt;"",RANK(Table1358[[#This Row],[Total]],Table1358[Total]),"")</f>
        <v>6</v>
      </c>
      <c r="M109" s="44" t="str">
        <f>IF(Table1358[[#This Row],[Name]]&gt;"",Table1358[[#This Row],[Name]],"")</f>
        <v/>
      </c>
      <c r="N109">
        <f>SUM(Table1358[[#This Row],[BEE1]:[Column3]])-Table1358[[#This Row],[Discard]]</f>
        <v>0</v>
      </c>
      <c r="O109" s="5">
        <f>RANK(Table1358[[#This Row],[Total2]],Table1358[Total2])</f>
        <v>6</v>
      </c>
    </row>
    <row r="110" spans="10:15">
      <c r="J110" s="3">
        <f>IF(COUNT(Table1358[[#This Row],[BEE1]:[Column4]])&gt;1,MIN(Table1358[[#This Row],[BEE1]:[Column2]]),0)</f>
        <v>0</v>
      </c>
      <c r="K110" s="17">
        <f>SUM(Table1358[[#This Row],[BEE1]:[Column3]])-Table1358[[#This Row],[Discard]]*0.9999</f>
        <v>0</v>
      </c>
      <c r="L110" s="2">
        <f>IF(Table1358[[#This Row],[Total]]&lt;&gt;"",RANK(Table1358[[#This Row],[Total]],Table1358[Total]),"")</f>
        <v>6</v>
      </c>
      <c r="M110" s="44" t="str">
        <f>IF(Table1358[[#This Row],[Name]]&gt;"",Table1358[[#This Row],[Name]],"")</f>
        <v/>
      </c>
      <c r="N110">
        <f>SUM(Table1358[[#This Row],[BEE1]:[Column3]])-Table1358[[#This Row],[Discard]]</f>
        <v>0</v>
      </c>
      <c r="O110" s="5">
        <f>RANK(Table1358[[#This Row],[Total2]],Table1358[Total2])</f>
        <v>6</v>
      </c>
    </row>
    <row r="111" spans="10:15">
      <c r="J111" s="3">
        <f>IF(COUNT(Table1358[[#This Row],[BEE1]:[Column4]])&gt;1,MIN(Table1358[[#This Row],[BEE1]:[Column2]]),0)</f>
        <v>0</v>
      </c>
      <c r="K111" s="17">
        <f>SUM(Table1358[[#This Row],[BEE1]:[Column3]])-Table1358[[#This Row],[Discard]]*0.9999</f>
        <v>0</v>
      </c>
      <c r="L111" s="2">
        <f>IF(Table1358[[#This Row],[Total]]&lt;&gt;"",RANK(Table1358[[#This Row],[Total]],Table1358[Total]),"")</f>
        <v>6</v>
      </c>
      <c r="M111" s="44" t="str">
        <f>IF(Table1358[[#This Row],[Name]]&gt;"",Table1358[[#This Row],[Name]],"")</f>
        <v/>
      </c>
      <c r="N111">
        <f>SUM(Table1358[[#This Row],[BEE1]:[Column3]])-Table1358[[#This Row],[Discard]]</f>
        <v>0</v>
      </c>
      <c r="O111" s="5">
        <f>RANK(Table1358[[#This Row],[Total2]],Table1358[Total2])</f>
        <v>6</v>
      </c>
    </row>
    <row r="112" spans="10:15">
      <c r="J112" s="3">
        <f>IF(COUNT(Table1358[[#This Row],[BEE1]:[Column4]])&gt;1,MIN(Table1358[[#This Row],[BEE1]:[Column2]]),0)</f>
        <v>0</v>
      </c>
      <c r="K112" s="17">
        <f>SUM(Table1358[[#This Row],[BEE1]:[Column3]])-Table1358[[#This Row],[Discard]]*0.9999</f>
        <v>0</v>
      </c>
      <c r="L112" s="2">
        <f>IF(Table1358[[#This Row],[Total]]&lt;&gt;"",RANK(Table1358[[#This Row],[Total]],Table1358[Total]),"")</f>
        <v>6</v>
      </c>
      <c r="M112" s="44" t="str">
        <f>IF(Table1358[[#This Row],[Name]]&gt;"",Table1358[[#This Row],[Name]],"")</f>
        <v/>
      </c>
      <c r="N112">
        <f>SUM(Table1358[[#This Row],[BEE1]:[Column3]])-Table1358[[#This Row],[Discard]]</f>
        <v>0</v>
      </c>
      <c r="O112" s="5">
        <f>RANK(Table1358[[#This Row],[Total2]],Table1358[Total2])</f>
        <v>6</v>
      </c>
    </row>
    <row r="113" spans="10:15">
      <c r="J113" s="3">
        <f>IF(COUNT(Table1358[[#This Row],[BEE1]:[Column4]])&gt;1,MIN(Table1358[[#This Row],[BEE1]:[Column2]]),0)</f>
        <v>0</v>
      </c>
      <c r="K113" s="17">
        <f>SUM(Table1358[[#This Row],[BEE1]:[Column3]])-Table1358[[#This Row],[Discard]]*0.9999</f>
        <v>0</v>
      </c>
      <c r="L113" s="2">
        <f>IF(Table1358[[#This Row],[Total]]&lt;&gt;"",RANK(Table1358[[#This Row],[Total]],Table1358[Total]),"")</f>
        <v>6</v>
      </c>
      <c r="M113" s="44" t="str">
        <f>IF(Table1358[[#This Row],[Name]]&gt;"",Table1358[[#This Row],[Name]],"")</f>
        <v/>
      </c>
      <c r="N113">
        <f>SUM(Table1358[[#This Row],[BEE1]:[Column3]])-Table1358[[#This Row],[Discard]]</f>
        <v>0</v>
      </c>
      <c r="O113" s="5">
        <f>RANK(Table1358[[#This Row],[Total2]],Table1358[Total2])</f>
        <v>6</v>
      </c>
    </row>
    <row r="114" spans="10:15">
      <c r="J114" s="3">
        <f>IF(COUNT(Table1358[[#This Row],[BEE1]:[Column4]])&gt;1,MIN(Table1358[[#This Row],[BEE1]:[Column2]]),0)</f>
        <v>0</v>
      </c>
      <c r="K114" s="17">
        <f>SUM(Table1358[[#This Row],[BEE1]:[Column3]])-Table1358[[#This Row],[Discard]]*0.9999</f>
        <v>0</v>
      </c>
      <c r="L114" s="2">
        <f>IF(Table1358[[#This Row],[Total]]&lt;&gt;"",RANK(Table1358[[#This Row],[Total]],Table1358[Total]),"")</f>
        <v>6</v>
      </c>
      <c r="M114" s="44" t="str">
        <f>IF(Table1358[[#This Row],[Name]]&gt;"",Table1358[[#This Row],[Name]],"")</f>
        <v/>
      </c>
      <c r="N114">
        <f>SUM(Table1358[[#This Row],[BEE1]:[Column3]])-Table1358[[#This Row],[Discard]]</f>
        <v>0</v>
      </c>
      <c r="O114" s="5">
        <f>RANK(Table1358[[#This Row],[Total2]],Table1358[Total2])</f>
        <v>6</v>
      </c>
    </row>
    <row r="115" spans="10:15">
      <c r="J115" s="3">
        <f>IF(COUNT(Table1358[[#This Row],[BEE1]:[Column4]])&gt;1,MIN(Table1358[[#This Row],[BEE1]:[Column2]]),0)</f>
        <v>0</v>
      </c>
      <c r="K115" s="17">
        <f>SUM(Table1358[[#This Row],[BEE1]:[Column3]])-Table1358[[#This Row],[Discard]]*0.9999</f>
        <v>0</v>
      </c>
      <c r="L115" s="2">
        <f>IF(Table1358[[#This Row],[Total]]&lt;&gt;"",RANK(Table1358[[#This Row],[Total]],Table1358[Total]),"")</f>
        <v>6</v>
      </c>
      <c r="M115" s="44" t="str">
        <f>IF(Table1358[[#This Row],[Name]]&gt;"",Table1358[[#This Row],[Name]],"")</f>
        <v/>
      </c>
      <c r="N115">
        <f>SUM(Table1358[[#This Row],[BEE1]:[Column3]])-Table1358[[#This Row],[Discard]]</f>
        <v>0</v>
      </c>
      <c r="O115" s="5">
        <f>RANK(Table1358[[#This Row],[Total2]],Table1358[Total2])</f>
        <v>6</v>
      </c>
    </row>
    <row r="116" spans="10:15">
      <c r="J116" s="3">
        <f>IF(COUNT(Table1358[[#This Row],[BEE1]:[Column4]])&gt;1,MIN(Table1358[[#This Row],[BEE1]:[Column2]]),0)</f>
        <v>0</v>
      </c>
      <c r="K116" s="17">
        <f>SUM(Table1358[[#This Row],[BEE1]:[Column3]])-Table1358[[#This Row],[Discard]]*0.9999</f>
        <v>0</v>
      </c>
      <c r="L116" s="2">
        <f>IF(Table1358[[#This Row],[Total]]&lt;&gt;"",RANK(Table1358[[#This Row],[Total]],Table1358[Total]),"")</f>
        <v>6</v>
      </c>
      <c r="M116" s="44" t="str">
        <f>IF(Table1358[[#This Row],[Name]]&gt;"",Table1358[[#This Row],[Name]],"")</f>
        <v/>
      </c>
      <c r="N116">
        <f>SUM(Table1358[[#This Row],[BEE1]:[Column3]])-Table1358[[#This Row],[Discard]]</f>
        <v>0</v>
      </c>
      <c r="O116" s="5">
        <f>RANK(Table1358[[#This Row],[Total2]],Table1358[Total2])</f>
        <v>6</v>
      </c>
    </row>
    <row r="117" spans="10:15">
      <c r="J117" s="3">
        <f>IF(COUNT(Table1358[[#This Row],[BEE1]:[Column4]])&gt;1,MIN(Table1358[[#This Row],[BEE1]:[Column2]]),0)</f>
        <v>0</v>
      </c>
      <c r="K117" s="17">
        <f>SUM(Table1358[[#This Row],[BEE1]:[Column3]])-Table1358[[#This Row],[Discard]]*0.9999</f>
        <v>0</v>
      </c>
      <c r="L117" s="2">
        <f>IF(Table1358[[#This Row],[Total]]&lt;&gt;"",RANK(Table1358[[#This Row],[Total]],Table1358[Total]),"")</f>
        <v>6</v>
      </c>
      <c r="M117" s="44" t="str">
        <f>IF(Table1358[[#This Row],[Name]]&gt;"",Table1358[[#This Row],[Name]],"")</f>
        <v/>
      </c>
      <c r="N117">
        <f>SUM(Table1358[[#This Row],[BEE1]:[Column3]])-Table1358[[#This Row],[Discard]]</f>
        <v>0</v>
      </c>
      <c r="O117" s="5">
        <f>RANK(Table1358[[#This Row],[Total2]],Table1358[Total2])</f>
        <v>6</v>
      </c>
    </row>
    <row r="118" spans="10:15">
      <c r="J118" s="3">
        <f>IF(COUNT(Table1358[[#This Row],[BEE1]:[Column4]])&gt;1,MIN(Table1358[[#This Row],[BEE1]:[Column2]]),0)</f>
        <v>0</v>
      </c>
      <c r="K118" s="17">
        <f>SUM(Table1358[[#This Row],[BEE1]:[Column3]])-Table1358[[#This Row],[Discard]]*0.9999</f>
        <v>0</v>
      </c>
      <c r="L118" s="2">
        <f>IF(Table1358[[#This Row],[Total]]&lt;&gt;"",RANK(Table1358[[#This Row],[Total]],Table1358[Total]),"")</f>
        <v>6</v>
      </c>
      <c r="M118" s="44" t="str">
        <f>IF(Table1358[[#This Row],[Name]]&gt;"",Table1358[[#This Row],[Name]],"")</f>
        <v/>
      </c>
      <c r="N118">
        <f>SUM(Table1358[[#This Row],[BEE1]:[Column3]])-Table1358[[#This Row],[Discard]]</f>
        <v>0</v>
      </c>
      <c r="O118" s="5">
        <f>RANK(Table1358[[#This Row],[Total2]],Table1358[Total2])</f>
        <v>6</v>
      </c>
    </row>
    <row r="119" spans="10:15">
      <c r="J119" s="3">
        <f>IF(COUNT(Table1358[[#This Row],[BEE1]:[Column4]])&gt;1,MIN(Table1358[[#This Row],[BEE1]:[Column2]]),0)</f>
        <v>0</v>
      </c>
      <c r="K119" s="17">
        <f>SUM(Table1358[[#This Row],[BEE1]:[Column3]])-Table1358[[#This Row],[Discard]]*0.9999</f>
        <v>0</v>
      </c>
      <c r="L119" s="2">
        <f>IF(Table1358[[#This Row],[Total]]&lt;&gt;"",RANK(Table1358[[#This Row],[Total]],Table1358[Total]),"")</f>
        <v>6</v>
      </c>
      <c r="M119" s="44" t="str">
        <f>IF(Table1358[[#This Row],[Name]]&gt;"",Table1358[[#This Row],[Name]],"")</f>
        <v/>
      </c>
      <c r="N119">
        <f>SUM(Table1358[[#This Row],[BEE1]:[Column3]])-Table1358[[#This Row],[Discard]]</f>
        <v>0</v>
      </c>
      <c r="O119" s="5">
        <f>RANK(Table1358[[#This Row],[Total2]],Table1358[Total2])</f>
        <v>6</v>
      </c>
    </row>
    <row r="120" spans="10:15">
      <c r="J120" s="3">
        <f>IF(COUNT(Table1358[[#This Row],[BEE1]:[Column4]])&gt;1,MIN(Table1358[[#This Row],[BEE1]:[Column2]]),0)</f>
        <v>0</v>
      </c>
      <c r="K120" s="17">
        <f>SUM(Table1358[[#This Row],[BEE1]:[Column3]])-Table1358[[#This Row],[Discard]]*0.9999</f>
        <v>0</v>
      </c>
      <c r="L120" s="2">
        <f>IF(Table1358[[#This Row],[Total]]&lt;&gt;"",RANK(Table1358[[#This Row],[Total]],Table1358[Total]),"")</f>
        <v>6</v>
      </c>
      <c r="M120" s="44" t="str">
        <f>IF(Table1358[[#This Row],[Name]]&gt;"",Table1358[[#This Row],[Name]],"")</f>
        <v/>
      </c>
      <c r="N120">
        <f>SUM(Table1358[[#This Row],[BEE1]:[Column3]])-Table1358[[#This Row],[Discard]]</f>
        <v>0</v>
      </c>
      <c r="O120" s="5">
        <f>RANK(Table1358[[#This Row],[Total2]],Table1358[Total2])</f>
        <v>6</v>
      </c>
    </row>
    <row r="121" spans="10:15">
      <c r="J121" s="3">
        <f>IF(COUNT(Table1358[[#This Row],[BEE1]:[Column4]])&gt;1,MIN(Table1358[[#This Row],[BEE1]:[Column2]]),0)</f>
        <v>0</v>
      </c>
      <c r="K121" s="17">
        <f>SUM(Table1358[[#This Row],[BEE1]:[Column3]])-Table1358[[#This Row],[Discard]]*0.9999</f>
        <v>0</v>
      </c>
      <c r="L121" s="2">
        <f>IF(Table1358[[#This Row],[Total]]&lt;&gt;"",RANK(Table1358[[#This Row],[Total]],Table1358[Total]),"")</f>
        <v>6</v>
      </c>
      <c r="M121" s="44" t="str">
        <f>IF(Table1358[[#This Row],[Name]]&gt;"",Table1358[[#This Row],[Name]],"")</f>
        <v/>
      </c>
      <c r="N121">
        <f>SUM(Table1358[[#This Row],[BEE1]:[Column3]])-Table1358[[#This Row],[Discard]]</f>
        <v>0</v>
      </c>
      <c r="O121" s="5">
        <f>RANK(Table1358[[#This Row],[Total2]],Table1358[Total2])</f>
        <v>6</v>
      </c>
    </row>
    <row r="122" spans="10:15">
      <c r="J122" s="3">
        <f>IF(COUNT(Table1358[[#This Row],[BEE1]:[Column4]])&gt;1,MIN(Table1358[[#This Row],[BEE1]:[Column2]]),0)</f>
        <v>0</v>
      </c>
      <c r="K122" s="17">
        <f>SUM(Table1358[[#This Row],[BEE1]:[Column3]])-Table1358[[#This Row],[Discard]]*0.9999</f>
        <v>0</v>
      </c>
      <c r="L122" s="2">
        <f>IF(Table1358[[#This Row],[Total]]&lt;&gt;"",RANK(Table1358[[#This Row],[Total]],Table1358[Total]),"")</f>
        <v>6</v>
      </c>
      <c r="M122" s="44" t="str">
        <f>IF(Table1358[[#This Row],[Name]]&gt;"",Table1358[[#This Row],[Name]],"")</f>
        <v/>
      </c>
      <c r="N122">
        <f>SUM(Table1358[[#This Row],[BEE1]:[Column3]])-Table1358[[#This Row],[Discard]]</f>
        <v>0</v>
      </c>
      <c r="O122" s="5">
        <f>RANK(Table1358[[#This Row],[Total2]],Table1358[Total2])</f>
        <v>6</v>
      </c>
    </row>
    <row r="123" spans="10:15">
      <c r="J123" s="3">
        <f>IF(COUNT(Table1358[[#This Row],[BEE1]:[Column4]])&gt;1,MIN(Table1358[[#This Row],[BEE1]:[Column2]]),0)</f>
        <v>0</v>
      </c>
      <c r="K123" s="17">
        <f>SUM(Table1358[[#This Row],[BEE1]:[Column3]])-Table1358[[#This Row],[Discard]]*0.9999</f>
        <v>0</v>
      </c>
      <c r="L123" s="2">
        <f>IF(Table1358[[#This Row],[Total]]&lt;&gt;"",RANK(Table1358[[#This Row],[Total]],Table1358[Total]),"")</f>
        <v>6</v>
      </c>
      <c r="M123" s="44" t="str">
        <f>IF(Table1358[[#This Row],[Name]]&gt;"",Table1358[[#This Row],[Name]],"")</f>
        <v/>
      </c>
      <c r="N123">
        <f>SUM(Table1358[[#This Row],[BEE1]:[Column3]])-Table1358[[#This Row],[Discard]]</f>
        <v>0</v>
      </c>
      <c r="O123" s="5">
        <f>RANK(Table1358[[#This Row],[Total2]],Table1358[Total2])</f>
        <v>6</v>
      </c>
    </row>
    <row r="124" spans="10:15">
      <c r="J124" s="3">
        <f>IF(COUNT(Table1358[[#This Row],[BEE1]:[Column4]])&gt;1,MIN(Table1358[[#This Row],[BEE1]:[Column2]]),0)</f>
        <v>0</v>
      </c>
      <c r="K124" s="17">
        <f>SUM(Table1358[[#This Row],[BEE1]:[Column3]])-Table1358[[#This Row],[Discard]]*0.9999</f>
        <v>0</v>
      </c>
      <c r="L124" s="2">
        <f>IF(Table1358[[#This Row],[Total]]&lt;&gt;"",RANK(Table1358[[#This Row],[Total]],Table1358[Total]),"")</f>
        <v>6</v>
      </c>
      <c r="M124" s="44" t="str">
        <f>IF(Table1358[[#This Row],[Name]]&gt;"",Table1358[[#This Row],[Name]],"")</f>
        <v/>
      </c>
      <c r="N124">
        <f>SUM(Table1358[[#This Row],[BEE1]:[Column3]])-Table1358[[#This Row],[Discard]]</f>
        <v>0</v>
      </c>
      <c r="O124" s="5">
        <f>RANK(Table1358[[#This Row],[Total2]],Table1358[Total2])</f>
        <v>6</v>
      </c>
    </row>
    <row r="125" spans="10:15">
      <c r="J125" s="3">
        <f>IF(COUNT(Table1358[[#This Row],[BEE1]:[Column4]])&gt;1,MIN(Table1358[[#This Row],[BEE1]:[Column2]]),0)</f>
        <v>0</v>
      </c>
      <c r="K125" s="17">
        <f>SUM(Table1358[[#This Row],[BEE1]:[Column3]])-Table1358[[#This Row],[Discard]]*0.9999</f>
        <v>0</v>
      </c>
      <c r="L125" s="2">
        <f>IF(Table1358[[#This Row],[Total]]&lt;&gt;"",RANK(Table1358[[#This Row],[Total]],Table1358[Total]),"")</f>
        <v>6</v>
      </c>
      <c r="M125" s="44" t="str">
        <f>IF(Table1358[[#This Row],[Name]]&gt;"",Table1358[[#This Row],[Name]],"")</f>
        <v/>
      </c>
      <c r="N125">
        <f>SUM(Table1358[[#This Row],[BEE1]:[Column3]])-Table1358[[#This Row],[Discard]]</f>
        <v>0</v>
      </c>
      <c r="O125" s="5">
        <f>RANK(Table1358[[#This Row],[Total2]],Table1358[Total2])</f>
        <v>6</v>
      </c>
    </row>
    <row r="126" spans="10:15">
      <c r="J126" s="3">
        <f>IF(COUNT(Table1358[[#This Row],[BEE1]:[Column4]])&gt;1,MIN(Table1358[[#This Row],[BEE1]:[Column2]]),0)</f>
        <v>0</v>
      </c>
      <c r="K126" s="17">
        <f>SUM(Table1358[[#This Row],[BEE1]:[Column3]])-Table1358[[#This Row],[Discard]]*0.9999</f>
        <v>0</v>
      </c>
      <c r="L126" s="2">
        <f>IF(Table1358[[#This Row],[Total]]&lt;&gt;"",RANK(Table1358[[#This Row],[Total]],Table1358[Total]),"")</f>
        <v>6</v>
      </c>
      <c r="M126" s="44" t="str">
        <f>IF(Table1358[[#This Row],[Name]]&gt;"",Table1358[[#This Row],[Name]],"")</f>
        <v/>
      </c>
      <c r="N126">
        <f>SUM(Table1358[[#This Row],[BEE1]:[Column3]])-Table1358[[#This Row],[Discard]]</f>
        <v>0</v>
      </c>
      <c r="O126" s="5">
        <f>RANK(Table1358[[#This Row],[Total2]],Table1358[Total2])</f>
        <v>6</v>
      </c>
    </row>
    <row r="127" spans="10:15">
      <c r="J127" s="3">
        <f>IF(COUNT(Table1358[[#This Row],[BEE1]:[Column4]])&gt;1,MIN(Table1358[[#This Row],[BEE1]:[Column2]]),0)</f>
        <v>0</v>
      </c>
      <c r="K127" s="17">
        <f>SUM(Table1358[[#This Row],[BEE1]:[Column3]])-Table1358[[#This Row],[Discard]]*0.9999</f>
        <v>0</v>
      </c>
      <c r="L127" s="2">
        <f>IF(Table1358[[#This Row],[Total]]&lt;&gt;"",RANK(Table1358[[#This Row],[Total]],Table1358[Total]),"")</f>
        <v>6</v>
      </c>
      <c r="M127" s="44" t="str">
        <f>IF(Table1358[[#This Row],[Name]]&gt;"",Table1358[[#This Row],[Name]],"")</f>
        <v/>
      </c>
      <c r="N127">
        <f>SUM(Table1358[[#This Row],[BEE1]:[Column3]])-Table1358[[#This Row],[Discard]]</f>
        <v>0</v>
      </c>
      <c r="O127" s="5">
        <f>RANK(Table1358[[#This Row],[Total2]],Table1358[Total2])</f>
        <v>6</v>
      </c>
    </row>
    <row r="128" spans="10:15">
      <c r="J128" s="3">
        <f>IF(COUNT(Table1358[[#This Row],[BEE1]:[Column4]])&gt;1,MIN(Table1358[[#This Row],[BEE1]:[Column2]]),0)</f>
        <v>0</v>
      </c>
      <c r="K128" s="17">
        <f>SUM(Table1358[[#This Row],[BEE1]:[Column3]])-Table1358[[#This Row],[Discard]]*0.9999</f>
        <v>0</v>
      </c>
      <c r="L128" s="2">
        <f>IF(Table1358[[#This Row],[Total]]&lt;&gt;"",RANK(Table1358[[#This Row],[Total]],Table1358[Total]),"")</f>
        <v>6</v>
      </c>
      <c r="M128" s="44" t="str">
        <f>IF(Table1358[[#This Row],[Name]]&gt;"",Table1358[[#This Row],[Name]],"")</f>
        <v/>
      </c>
      <c r="N128">
        <f>SUM(Table1358[[#This Row],[BEE1]:[Column3]])-Table1358[[#This Row],[Discard]]</f>
        <v>0</v>
      </c>
      <c r="O128" s="5">
        <f>RANK(Table1358[[#This Row],[Total2]],Table1358[Total2])</f>
        <v>6</v>
      </c>
    </row>
    <row r="129" spans="10:15">
      <c r="J129" s="3">
        <f>IF(COUNT(Table1358[[#This Row],[BEE1]:[Column4]])&gt;1,MIN(Table1358[[#This Row],[BEE1]:[Column2]]),0)</f>
        <v>0</v>
      </c>
      <c r="K129" s="17">
        <f>SUM(Table1358[[#This Row],[BEE1]:[Column3]])-Table1358[[#This Row],[Discard]]*0.9999</f>
        <v>0</v>
      </c>
      <c r="L129" s="2">
        <f>IF(Table1358[[#This Row],[Total]]&lt;&gt;"",RANK(Table1358[[#This Row],[Total]],Table1358[Total]),"")</f>
        <v>6</v>
      </c>
      <c r="M129" s="44" t="str">
        <f>IF(Table1358[[#This Row],[Name]]&gt;"",Table1358[[#This Row],[Name]],"")</f>
        <v/>
      </c>
      <c r="N129">
        <f>SUM(Table1358[[#This Row],[BEE1]:[Column3]])-Table1358[[#This Row],[Discard]]</f>
        <v>0</v>
      </c>
      <c r="O129" s="5">
        <f>RANK(Table1358[[#This Row],[Total2]],Table1358[Total2])</f>
        <v>6</v>
      </c>
    </row>
    <row r="130" spans="10:15">
      <c r="J130" s="3">
        <f>IF(COUNT(Table1358[[#This Row],[BEE1]:[Column4]])&gt;1,MIN(Table1358[[#This Row],[BEE1]:[Column2]]),0)</f>
        <v>0</v>
      </c>
      <c r="K130" s="17">
        <f>SUM(Table1358[[#This Row],[BEE1]:[Column3]])-Table1358[[#This Row],[Discard]]*0.9999</f>
        <v>0</v>
      </c>
      <c r="L130" s="2">
        <f>IF(Table1358[[#This Row],[Total]]&lt;&gt;"",RANK(Table1358[[#This Row],[Total]],Table1358[Total]),"")</f>
        <v>6</v>
      </c>
      <c r="M130" s="44" t="str">
        <f>IF(Table1358[[#This Row],[Name]]&gt;"",Table1358[[#This Row],[Name]],"")</f>
        <v/>
      </c>
      <c r="N130">
        <f>SUM(Table1358[[#This Row],[BEE1]:[Column3]])-Table1358[[#This Row],[Discard]]</f>
        <v>0</v>
      </c>
      <c r="O130" s="5">
        <f>RANK(Table1358[[#This Row],[Total2]],Table1358[Total2])</f>
        <v>6</v>
      </c>
    </row>
    <row r="131" spans="10:15">
      <c r="J131" s="3">
        <f>IF(COUNT(Table1358[[#This Row],[BEE1]:[Column4]])&gt;1,MIN(Table1358[[#This Row],[BEE1]:[Column2]]),0)</f>
        <v>0</v>
      </c>
      <c r="K131" s="17">
        <f>SUM(Table1358[[#This Row],[BEE1]:[Column3]])-Table1358[[#This Row],[Discard]]*0.9999</f>
        <v>0</v>
      </c>
      <c r="L131" s="2">
        <f>IF(Table1358[[#This Row],[Total]]&lt;&gt;"",RANK(Table1358[[#This Row],[Total]],Table1358[Total]),"")</f>
        <v>6</v>
      </c>
      <c r="M131" s="44" t="str">
        <f>IF(Table1358[[#This Row],[Name]]&gt;"",Table1358[[#This Row],[Name]],"")</f>
        <v/>
      </c>
      <c r="N131">
        <f>SUM(Table1358[[#This Row],[BEE1]:[Column3]])-Table1358[[#This Row],[Discard]]</f>
        <v>0</v>
      </c>
      <c r="O131" s="5">
        <f>RANK(Table1358[[#This Row],[Total2]],Table1358[Total2])</f>
        <v>6</v>
      </c>
    </row>
    <row r="132" spans="10:15">
      <c r="J132" s="3">
        <f>IF(COUNT(Table1358[[#This Row],[BEE1]:[Column4]])&gt;1,MIN(Table1358[[#This Row],[BEE1]:[Column2]]),0)</f>
        <v>0</v>
      </c>
      <c r="K132" s="17">
        <f>SUM(Table1358[[#This Row],[BEE1]:[Column3]])-Table1358[[#This Row],[Discard]]*0.9999</f>
        <v>0</v>
      </c>
      <c r="L132" s="2">
        <f>IF(Table1358[[#This Row],[Total]]&lt;&gt;"",RANK(Table1358[[#This Row],[Total]],Table1358[Total]),"")</f>
        <v>6</v>
      </c>
      <c r="M132" s="44" t="str">
        <f>IF(Table1358[[#This Row],[Name]]&gt;"",Table1358[[#This Row],[Name]],"")</f>
        <v/>
      </c>
      <c r="N132">
        <f>SUM(Table1358[[#This Row],[BEE1]:[Column3]])-Table1358[[#This Row],[Discard]]</f>
        <v>0</v>
      </c>
      <c r="O132" s="5">
        <f>RANK(Table1358[[#This Row],[Total2]],Table1358[Total2])</f>
        <v>6</v>
      </c>
    </row>
    <row r="133" spans="10:15">
      <c r="J133" s="3">
        <f>IF(COUNT(Table1358[[#This Row],[BEE1]:[Column4]])&gt;1,MIN(Table1358[[#This Row],[BEE1]:[Column2]]),0)</f>
        <v>0</v>
      </c>
      <c r="K133" s="17">
        <f>SUM(Table1358[[#This Row],[BEE1]:[Column3]])-Table1358[[#This Row],[Discard]]*0.9999</f>
        <v>0</v>
      </c>
      <c r="L133" s="2">
        <f>IF(Table1358[[#This Row],[Total]]&lt;&gt;"",RANK(Table1358[[#This Row],[Total]],Table1358[Total]),"")</f>
        <v>6</v>
      </c>
      <c r="M133" s="44" t="str">
        <f>IF(Table1358[[#This Row],[Name]]&gt;"",Table1358[[#This Row],[Name]],"")</f>
        <v/>
      </c>
      <c r="N133">
        <f>SUM(Table1358[[#This Row],[BEE1]:[Column3]])-Table1358[[#This Row],[Discard]]</f>
        <v>0</v>
      </c>
      <c r="O133" s="5">
        <f>RANK(Table1358[[#This Row],[Total2]],Table1358[Total2])</f>
        <v>6</v>
      </c>
    </row>
    <row r="134" spans="10:15">
      <c r="J134" s="3">
        <f>IF(COUNT(Table1358[[#This Row],[BEE1]:[Column4]])&gt;1,MIN(Table1358[[#This Row],[BEE1]:[Column2]]),0)</f>
        <v>0</v>
      </c>
      <c r="K134" s="17">
        <f>SUM(Table1358[[#This Row],[BEE1]:[Column3]])-Table1358[[#This Row],[Discard]]*0.9999</f>
        <v>0</v>
      </c>
      <c r="L134" s="2">
        <f>IF(Table1358[[#This Row],[Total]]&lt;&gt;"",RANK(Table1358[[#This Row],[Total]],Table1358[Total]),"")</f>
        <v>6</v>
      </c>
      <c r="M134" s="44" t="str">
        <f>IF(Table1358[[#This Row],[Name]]&gt;"",Table1358[[#This Row],[Name]],"")</f>
        <v/>
      </c>
      <c r="N134">
        <f>SUM(Table1358[[#This Row],[BEE1]:[Column3]])-Table1358[[#This Row],[Discard]]</f>
        <v>0</v>
      </c>
      <c r="O134" s="5">
        <f>RANK(Table1358[[#This Row],[Total2]],Table1358[Total2])</f>
        <v>6</v>
      </c>
    </row>
    <row r="135" spans="10:15">
      <c r="J135" s="3">
        <f>IF(COUNT(Table1358[[#This Row],[BEE1]:[Column4]])&gt;1,MIN(Table1358[[#This Row],[BEE1]:[Column2]]),0)</f>
        <v>0</v>
      </c>
      <c r="K135" s="17">
        <f>SUM(Table1358[[#This Row],[BEE1]:[Column3]])-Table1358[[#This Row],[Discard]]*0.9999</f>
        <v>0</v>
      </c>
      <c r="L135" s="2">
        <f>IF(Table1358[[#This Row],[Total]]&lt;&gt;"",RANK(Table1358[[#This Row],[Total]],Table1358[Total]),"")</f>
        <v>6</v>
      </c>
      <c r="M135" s="44" t="str">
        <f>IF(Table1358[[#This Row],[Name]]&gt;"",Table1358[[#This Row],[Name]],"")</f>
        <v/>
      </c>
      <c r="N135">
        <f>SUM(Table1358[[#This Row],[BEE1]:[Column3]])-Table1358[[#This Row],[Discard]]</f>
        <v>0</v>
      </c>
      <c r="O135" s="5">
        <f>RANK(Table1358[[#This Row],[Total2]],Table1358[Total2])</f>
        <v>6</v>
      </c>
    </row>
    <row r="136" spans="10:15">
      <c r="J136" s="3">
        <f>IF(COUNT(Table1358[[#This Row],[BEE1]:[Column4]])&gt;1,MIN(Table1358[[#This Row],[BEE1]:[Column2]]),0)</f>
        <v>0</v>
      </c>
      <c r="K136" s="17">
        <f>SUM(Table1358[[#This Row],[BEE1]:[Column3]])-Table1358[[#This Row],[Discard]]*0.9999</f>
        <v>0</v>
      </c>
      <c r="L136" s="2">
        <f>IF(Table1358[[#This Row],[Total]]&lt;&gt;"",RANK(Table1358[[#This Row],[Total]],Table1358[Total]),"")</f>
        <v>6</v>
      </c>
      <c r="M136" s="44" t="str">
        <f>IF(Table1358[[#This Row],[Name]]&gt;"",Table1358[[#This Row],[Name]],"")</f>
        <v/>
      </c>
      <c r="N136">
        <f>SUM(Table1358[[#This Row],[BEE1]:[Column3]])-Table1358[[#This Row],[Discard]]</f>
        <v>0</v>
      </c>
      <c r="O136" s="5">
        <f>RANK(Table1358[[#This Row],[Total2]],Table1358[Total2])</f>
        <v>6</v>
      </c>
    </row>
    <row r="137" spans="10:15">
      <c r="J137" s="3">
        <f>IF(COUNT(Table1358[[#This Row],[BEE1]:[Column4]])&gt;1,MIN(Table1358[[#This Row],[BEE1]:[Column2]]),0)</f>
        <v>0</v>
      </c>
      <c r="K137" s="17">
        <f>SUM(Table1358[[#This Row],[BEE1]:[Column3]])-Table1358[[#This Row],[Discard]]*0.9999</f>
        <v>0</v>
      </c>
      <c r="L137" s="2">
        <f>IF(Table1358[[#This Row],[Total]]&lt;&gt;"",RANK(Table1358[[#This Row],[Total]],Table1358[Total]),"")</f>
        <v>6</v>
      </c>
      <c r="M137" s="44" t="str">
        <f>IF(Table1358[[#This Row],[Name]]&gt;"",Table1358[[#This Row],[Name]],"")</f>
        <v/>
      </c>
      <c r="N137">
        <f>SUM(Table1358[[#This Row],[BEE1]:[Column3]])-Table1358[[#This Row],[Discard]]</f>
        <v>0</v>
      </c>
      <c r="O137" s="5">
        <f>RANK(Table1358[[#This Row],[Total2]],Table1358[Total2])</f>
        <v>6</v>
      </c>
    </row>
    <row r="138" spans="10:15">
      <c r="J138" s="3">
        <f>IF(COUNT(Table1358[[#This Row],[BEE1]:[Column4]])&gt;1,MIN(Table1358[[#This Row],[BEE1]:[Column2]]),0)</f>
        <v>0</v>
      </c>
      <c r="K138" s="17">
        <f>SUM(Table1358[[#This Row],[BEE1]:[Column3]])-Table1358[[#This Row],[Discard]]*0.9999</f>
        <v>0</v>
      </c>
      <c r="L138" s="2">
        <f>IF(Table1358[[#This Row],[Total]]&lt;&gt;"",RANK(Table1358[[#This Row],[Total]],Table1358[Total]),"")</f>
        <v>6</v>
      </c>
      <c r="M138" s="44" t="str">
        <f>IF(Table1358[[#This Row],[Name]]&gt;"",Table1358[[#This Row],[Name]],"")</f>
        <v/>
      </c>
      <c r="N138">
        <f>SUM(Table1358[[#This Row],[BEE1]:[Column3]])-Table1358[[#This Row],[Discard]]</f>
        <v>0</v>
      </c>
      <c r="O138" s="5">
        <f>RANK(Table1358[[#This Row],[Total2]],Table1358[Total2])</f>
        <v>6</v>
      </c>
    </row>
    <row r="139" spans="10:15">
      <c r="J139" s="3">
        <f>IF(COUNT(Table1358[[#This Row],[BEE1]:[Column4]])&gt;1,MIN(Table1358[[#This Row],[BEE1]:[Column2]]),0)</f>
        <v>0</v>
      </c>
      <c r="K139" s="17">
        <f>SUM(Table1358[[#This Row],[BEE1]:[Column3]])-Table1358[[#This Row],[Discard]]*0.9999</f>
        <v>0</v>
      </c>
      <c r="L139" s="2">
        <f>IF(Table1358[[#This Row],[Total]]&lt;&gt;"",RANK(Table1358[[#This Row],[Total]],Table1358[Total]),"")</f>
        <v>6</v>
      </c>
      <c r="M139" s="44" t="str">
        <f>IF(Table1358[[#This Row],[Name]]&gt;"",Table1358[[#This Row],[Name]],"")</f>
        <v/>
      </c>
      <c r="N139">
        <f>SUM(Table1358[[#This Row],[BEE1]:[Column3]])-Table1358[[#This Row],[Discard]]</f>
        <v>0</v>
      </c>
      <c r="O139" s="5">
        <f>RANK(Table1358[[#This Row],[Total2]],Table1358[Total2])</f>
        <v>6</v>
      </c>
    </row>
    <row r="140" spans="10:15">
      <c r="J140" s="3">
        <f>IF(COUNT(Table1358[[#This Row],[BEE1]:[Column4]])&gt;1,MIN(Table1358[[#This Row],[BEE1]:[Column2]]),0)</f>
        <v>0</v>
      </c>
      <c r="K140" s="17">
        <f>SUM(Table1358[[#This Row],[BEE1]:[Column3]])-Table1358[[#This Row],[Discard]]*0.9999</f>
        <v>0</v>
      </c>
      <c r="L140" s="2">
        <f>IF(Table1358[[#This Row],[Total]]&lt;&gt;"",RANK(Table1358[[#This Row],[Total]],Table1358[Total]),"")</f>
        <v>6</v>
      </c>
      <c r="M140" s="44" t="str">
        <f>IF(Table1358[[#This Row],[Name]]&gt;"",Table1358[[#This Row],[Name]],"")</f>
        <v/>
      </c>
      <c r="N140">
        <f>SUM(Table1358[[#This Row],[BEE1]:[Column3]])-Table1358[[#This Row],[Discard]]</f>
        <v>0</v>
      </c>
      <c r="O140" s="5">
        <f>RANK(Table1358[[#This Row],[Total2]],Table1358[Total2])</f>
        <v>6</v>
      </c>
    </row>
    <row r="141" spans="10:15">
      <c r="J141" s="3">
        <f>IF(COUNT(Table1358[[#This Row],[BEE1]:[Column4]])&gt;1,MIN(Table1358[[#This Row],[BEE1]:[Column2]]),0)</f>
        <v>0</v>
      </c>
      <c r="K141" s="17">
        <f>SUM(Table1358[[#This Row],[BEE1]:[Column3]])-Table1358[[#This Row],[Discard]]*0.9999</f>
        <v>0</v>
      </c>
      <c r="L141" s="2">
        <f>IF(Table1358[[#This Row],[Total]]&lt;&gt;"",RANK(Table1358[[#This Row],[Total]],Table1358[Total]),"")</f>
        <v>6</v>
      </c>
      <c r="M141" s="44" t="str">
        <f>IF(Table1358[[#This Row],[Name]]&gt;"",Table1358[[#This Row],[Name]],"")</f>
        <v/>
      </c>
      <c r="N141">
        <f>SUM(Table1358[[#This Row],[BEE1]:[Column3]])-Table1358[[#This Row],[Discard]]</f>
        <v>0</v>
      </c>
      <c r="O141" s="5">
        <f>RANK(Table1358[[#This Row],[Total2]],Table1358[Total2])</f>
        <v>6</v>
      </c>
    </row>
    <row r="142" spans="10:15">
      <c r="J142" s="3">
        <f>IF(COUNT(Table1358[[#This Row],[BEE1]:[Column4]])&gt;1,MIN(Table1358[[#This Row],[BEE1]:[Column2]]),0)</f>
        <v>0</v>
      </c>
      <c r="K142" s="17">
        <f>SUM(Table1358[[#This Row],[BEE1]:[Column3]])-Table1358[[#This Row],[Discard]]*0.9999</f>
        <v>0</v>
      </c>
      <c r="L142" s="2">
        <f>IF(Table1358[[#This Row],[Total]]&lt;&gt;"",RANK(Table1358[[#This Row],[Total]],Table1358[Total]),"")</f>
        <v>6</v>
      </c>
      <c r="M142" s="44" t="str">
        <f>IF(Table1358[[#This Row],[Name]]&gt;"",Table1358[[#This Row],[Name]],"")</f>
        <v/>
      </c>
      <c r="N142">
        <f>SUM(Table1358[[#This Row],[BEE1]:[Column3]])-Table1358[[#This Row],[Discard]]</f>
        <v>0</v>
      </c>
      <c r="O142" s="5">
        <f>RANK(Table1358[[#This Row],[Total2]],Table1358[Total2])</f>
        <v>6</v>
      </c>
    </row>
    <row r="143" spans="10:15">
      <c r="J143" s="3">
        <f>IF(COUNT(Table1358[[#This Row],[BEE1]:[Column4]])&gt;1,MIN(Table1358[[#This Row],[BEE1]:[Column2]]),0)</f>
        <v>0</v>
      </c>
      <c r="K143" s="17">
        <f>SUM(Table1358[[#This Row],[BEE1]:[Column3]])-Table1358[[#This Row],[Discard]]*0.9999</f>
        <v>0</v>
      </c>
      <c r="L143" s="2">
        <f>IF(Table1358[[#This Row],[Total]]&lt;&gt;"",RANK(Table1358[[#This Row],[Total]],Table1358[Total]),"")</f>
        <v>6</v>
      </c>
      <c r="M143" s="44" t="str">
        <f>IF(Table1358[[#This Row],[Name]]&gt;"",Table1358[[#This Row],[Name]],"")</f>
        <v/>
      </c>
      <c r="N143">
        <f>SUM(Table1358[[#This Row],[BEE1]:[Column3]])-Table1358[[#This Row],[Discard]]</f>
        <v>0</v>
      </c>
      <c r="O143" s="5">
        <f>RANK(Table1358[[#This Row],[Total2]],Table1358[Total2])</f>
        <v>6</v>
      </c>
    </row>
    <row r="144" spans="10:15">
      <c r="J144" s="3">
        <f>IF(COUNT(Table1358[[#This Row],[BEE1]:[Column4]])&gt;1,MIN(Table1358[[#This Row],[BEE1]:[Column2]]),0)</f>
        <v>0</v>
      </c>
      <c r="K144" s="17">
        <f>SUM(Table1358[[#This Row],[BEE1]:[Column3]])-Table1358[[#This Row],[Discard]]*0.9999</f>
        <v>0</v>
      </c>
      <c r="L144" s="2">
        <f>IF(Table1358[[#This Row],[Total]]&lt;&gt;"",RANK(Table1358[[#This Row],[Total]],Table1358[Total]),"")</f>
        <v>6</v>
      </c>
      <c r="M144" s="44" t="str">
        <f>IF(Table1358[[#This Row],[Name]]&gt;"",Table1358[[#This Row],[Name]],"")</f>
        <v/>
      </c>
      <c r="N144">
        <f>SUM(Table1358[[#This Row],[BEE1]:[Column3]])-Table1358[[#This Row],[Discard]]</f>
        <v>0</v>
      </c>
      <c r="O144" s="5">
        <f>RANK(Table1358[[#This Row],[Total2]],Table1358[Total2])</f>
        <v>6</v>
      </c>
    </row>
    <row r="145" spans="10:15">
      <c r="J145" s="3">
        <f>IF(COUNT(Table1358[[#This Row],[BEE1]:[Column4]])&gt;1,MIN(Table1358[[#This Row],[BEE1]:[Column2]]),0)</f>
        <v>0</v>
      </c>
      <c r="K145" s="17">
        <f>SUM(Table1358[[#This Row],[BEE1]:[Column3]])-Table1358[[#This Row],[Discard]]*0.9999</f>
        <v>0</v>
      </c>
      <c r="L145" s="2">
        <f>IF(Table1358[[#This Row],[Total]]&lt;&gt;"",RANK(Table1358[[#This Row],[Total]],Table1358[Total]),"")</f>
        <v>6</v>
      </c>
      <c r="M145" s="44" t="str">
        <f>IF(Table1358[[#This Row],[Name]]&gt;"",Table1358[[#This Row],[Name]],"")</f>
        <v/>
      </c>
      <c r="N145">
        <f>SUM(Table1358[[#This Row],[BEE1]:[Column3]])-Table1358[[#This Row],[Discard]]</f>
        <v>0</v>
      </c>
      <c r="O145" s="5">
        <f>RANK(Table1358[[#This Row],[Total2]],Table1358[Total2])</f>
        <v>6</v>
      </c>
    </row>
    <row r="146" spans="10:15">
      <c r="J146" s="3">
        <f>IF(COUNT(Table1358[[#This Row],[BEE1]:[Column4]])&gt;1,MIN(Table1358[[#This Row],[BEE1]:[Column2]]),0)</f>
        <v>0</v>
      </c>
      <c r="K146" s="17">
        <f>SUM(Table1358[[#This Row],[BEE1]:[Column3]])-Table1358[[#This Row],[Discard]]*0.9999</f>
        <v>0</v>
      </c>
      <c r="L146" s="2">
        <f>IF(Table1358[[#This Row],[Total]]&lt;&gt;"",RANK(Table1358[[#This Row],[Total]],Table1358[Total]),"")</f>
        <v>6</v>
      </c>
      <c r="M146" s="44" t="str">
        <f>IF(Table1358[[#This Row],[Name]]&gt;"",Table1358[[#This Row],[Name]],"")</f>
        <v/>
      </c>
      <c r="N146">
        <f>SUM(Table1358[[#This Row],[BEE1]:[Column3]])-Table1358[[#This Row],[Discard]]</f>
        <v>0</v>
      </c>
      <c r="O146" s="5">
        <f>RANK(Table1358[[#This Row],[Total2]],Table1358[Total2])</f>
        <v>6</v>
      </c>
    </row>
    <row r="147" spans="10:15">
      <c r="J147" s="3">
        <f>IF(COUNT(Table1358[[#This Row],[BEE1]:[Column4]])&gt;1,MIN(Table1358[[#This Row],[BEE1]:[Column2]]),0)</f>
        <v>0</v>
      </c>
      <c r="K147" s="17">
        <f>SUM(Table1358[[#This Row],[BEE1]:[Column3]])-Table1358[[#This Row],[Discard]]*0.9999</f>
        <v>0</v>
      </c>
      <c r="L147" s="2">
        <f>IF(Table1358[[#This Row],[Total]]&lt;&gt;"",RANK(Table1358[[#This Row],[Total]],Table1358[Total]),"")</f>
        <v>6</v>
      </c>
      <c r="M147" s="44" t="str">
        <f>IF(Table1358[[#This Row],[Name]]&gt;"",Table1358[[#This Row],[Name]],"")</f>
        <v/>
      </c>
      <c r="N147">
        <f>SUM(Table1358[[#This Row],[BEE1]:[Column3]])-Table1358[[#This Row],[Discard]]</f>
        <v>0</v>
      </c>
      <c r="O147" s="5">
        <f>RANK(Table1358[[#This Row],[Total2]],Table1358[Total2])</f>
        <v>6</v>
      </c>
    </row>
    <row r="148" spans="10:15">
      <c r="J148" s="3">
        <f>IF(COUNT(Table1358[[#This Row],[BEE1]:[Column4]])&gt;1,MIN(Table1358[[#This Row],[BEE1]:[Column2]]),0)</f>
        <v>0</v>
      </c>
      <c r="K148" s="17">
        <f>SUM(Table1358[[#This Row],[BEE1]:[Column3]])-Table1358[[#This Row],[Discard]]*0.9999</f>
        <v>0</v>
      </c>
      <c r="L148" s="2">
        <f>IF(Table1358[[#This Row],[Total]]&lt;&gt;"",RANK(Table1358[[#This Row],[Total]],Table1358[Total]),"")</f>
        <v>6</v>
      </c>
      <c r="M148" s="44" t="str">
        <f>IF(Table1358[[#This Row],[Name]]&gt;"",Table1358[[#This Row],[Name]],"")</f>
        <v/>
      </c>
      <c r="N148">
        <f>SUM(Table1358[[#This Row],[BEE1]:[Column3]])-Table1358[[#This Row],[Discard]]</f>
        <v>0</v>
      </c>
      <c r="O148" s="5">
        <f>RANK(Table1358[[#This Row],[Total2]],Table1358[Total2])</f>
        <v>6</v>
      </c>
    </row>
    <row r="149" spans="10:15">
      <c r="J149" s="3">
        <f>IF(COUNT(Table1358[[#This Row],[BEE1]:[Column4]])&gt;1,MIN(Table1358[[#This Row],[BEE1]:[Column2]]),0)</f>
        <v>0</v>
      </c>
      <c r="K149" s="17">
        <f>SUM(Table1358[[#This Row],[BEE1]:[Column3]])-Table1358[[#This Row],[Discard]]*0.9999</f>
        <v>0</v>
      </c>
      <c r="L149" s="2">
        <f>IF(Table1358[[#This Row],[Total]]&lt;&gt;"",RANK(Table1358[[#This Row],[Total]],Table1358[Total]),"")</f>
        <v>6</v>
      </c>
      <c r="M149" s="44" t="str">
        <f>IF(Table1358[[#This Row],[Name]]&gt;"",Table1358[[#This Row],[Name]],"")</f>
        <v/>
      </c>
      <c r="N149">
        <f>SUM(Table1358[[#This Row],[BEE1]:[Column3]])-Table1358[[#This Row],[Discard]]</f>
        <v>0</v>
      </c>
      <c r="O149" s="5">
        <f>RANK(Table1358[[#This Row],[Total2]],Table1358[Total2])</f>
        <v>6</v>
      </c>
    </row>
    <row r="150" spans="10:15">
      <c r="J150" s="3">
        <f>IF(COUNT(Table1358[[#This Row],[BEE1]:[Column4]])&gt;1,MIN(Table1358[[#This Row],[BEE1]:[Column2]]),0)</f>
        <v>0</v>
      </c>
      <c r="K150" s="17">
        <f>SUM(Table1358[[#This Row],[BEE1]:[Column3]])-Table1358[[#This Row],[Discard]]*0.9999</f>
        <v>0</v>
      </c>
      <c r="L150" s="2">
        <f>IF(Table1358[[#This Row],[Total]]&lt;&gt;"",RANK(Table1358[[#This Row],[Total]],Table1358[Total]),"")</f>
        <v>6</v>
      </c>
      <c r="M150" s="44" t="str">
        <f>IF(Table1358[[#This Row],[Name]]&gt;"",Table1358[[#This Row],[Name]],"")</f>
        <v/>
      </c>
      <c r="N150">
        <f>SUM(Table1358[[#This Row],[BEE1]:[Column3]])-Table1358[[#This Row],[Discard]]</f>
        <v>0</v>
      </c>
      <c r="O150" s="5">
        <f>RANK(Table1358[[#This Row],[Total2]],Table1358[Total2])</f>
        <v>6</v>
      </c>
    </row>
    <row r="151" spans="10:15">
      <c r="J151" s="3">
        <f>IF(COUNT(Table1358[[#This Row],[BEE1]:[Column4]])&gt;1,MIN(Table1358[[#This Row],[BEE1]:[Column2]]),0)</f>
        <v>0</v>
      </c>
      <c r="K151" s="17">
        <f>SUM(Table1358[[#This Row],[BEE1]:[Column3]])-Table1358[[#This Row],[Discard]]*0.9999</f>
        <v>0</v>
      </c>
      <c r="L151" s="2">
        <f>IF(Table1358[[#This Row],[Total]]&lt;&gt;"",RANK(Table1358[[#This Row],[Total]],Table1358[Total]),"")</f>
        <v>6</v>
      </c>
      <c r="M151" s="44" t="str">
        <f>IF(Table1358[[#This Row],[Name]]&gt;"",Table1358[[#This Row],[Name]],"")</f>
        <v/>
      </c>
      <c r="N151">
        <f>SUM(Table1358[[#This Row],[BEE1]:[Column3]])-Table1358[[#This Row],[Discard]]</f>
        <v>0</v>
      </c>
      <c r="O151" s="5">
        <f>RANK(Table1358[[#This Row],[Total2]],Table1358[Total2])</f>
        <v>6</v>
      </c>
    </row>
    <row r="152" spans="10:15">
      <c r="J152" s="3">
        <f>IF(COUNT(Table1358[[#This Row],[BEE1]:[Column4]])&gt;1,MIN(Table1358[[#This Row],[BEE1]:[Column2]]),0)</f>
        <v>0</v>
      </c>
      <c r="K152" s="17">
        <f>SUM(Table1358[[#This Row],[BEE1]:[Column3]])-Table1358[[#This Row],[Discard]]*0.9999</f>
        <v>0</v>
      </c>
      <c r="L152" s="2">
        <f>IF(Table1358[[#This Row],[Total]]&lt;&gt;"",RANK(Table1358[[#This Row],[Total]],Table1358[Total]),"")</f>
        <v>6</v>
      </c>
      <c r="M152" s="44" t="str">
        <f>IF(Table1358[[#This Row],[Name]]&gt;"",Table1358[[#This Row],[Name]],"")</f>
        <v/>
      </c>
      <c r="N152">
        <f>SUM(Table1358[[#This Row],[BEE1]:[Column3]])-Table1358[[#This Row],[Discard]]</f>
        <v>0</v>
      </c>
      <c r="O152" s="5">
        <f>RANK(Table1358[[#This Row],[Total2]],Table1358[Total2])</f>
        <v>6</v>
      </c>
    </row>
    <row r="153" spans="10:15">
      <c r="J153" s="3">
        <f>IF(COUNT(Table1358[[#This Row],[BEE1]:[Column4]])&gt;1,MIN(Table1358[[#This Row],[BEE1]:[Column2]]),0)</f>
        <v>0</v>
      </c>
      <c r="K153" s="17">
        <f>SUM(Table1358[[#This Row],[BEE1]:[Column3]])-Table1358[[#This Row],[Discard]]*0.9999</f>
        <v>0</v>
      </c>
      <c r="L153" s="2">
        <f>IF(Table1358[[#This Row],[Total]]&lt;&gt;"",RANK(Table1358[[#This Row],[Total]],Table1358[Total]),"")</f>
        <v>6</v>
      </c>
      <c r="M153" s="44" t="str">
        <f>IF(Table1358[[#This Row],[Name]]&gt;"",Table1358[[#This Row],[Name]],"")</f>
        <v/>
      </c>
      <c r="N153">
        <f>SUM(Table1358[[#This Row],[BEE1]:[Column3]])-Table1358[[#This Row],[Discard]]</f>
        <v>0</v>
      </c>
      <c r="O153" s="5">
        <f>RANK(Table1358[[#This Row],[Total2]],Table1358[Total2])</f>
        <v>6</v>
      </c>
    </row>
    <row r="154" spans="10:15">
      <c r="J154" s="3">
        <f>IF(COUNT(Table1358[[#This Row],[BEE1]:[Column4]])&gt;1,MIN(Table1358[[#This Row],[BEE1]:[Column2]]),0)</f>
        <v>0</v>
      </c>
      <c r="K154" s="17">
        <f>SUM(Table1358[[#This Row],[BEE1]:[Column3]])-Table1358[[#This Row],[Discard]]*0.9999</f>
        <v>0</v>
      </c>
      <c r="L154" s="2">
        <f>IF(Table1358[[#This Row],[Total]]&lt;&gt;"",RANK(Table1358[[#This Row],[Total]],Table1358[Total]),"")</f>
        <v>6</v>
      </c>
      <c r="M154" s="44" t="str">
        <f>IF(Table1358[[#This Row],[Name]]&gt;"",Table1358[[#This Row],[Name]],"")</f>
        <v/>
      </c>
      <c r="N154">
        <f>SUM(Table1358[[#This Row],[BEE1]:[Column3]])-Table1358[[#This Row],[Discard]]</f>
        <v>0</v>
      </c>
      <c r="O154" s="5">
        <f>RANK(Table1358[[#This Row],[Total2]],Table1358[Total2])</f>
        <v>6</v>
      </c>
    </row>
    <row r="155" spans="10:15">
      <c r="J155" s="3">
        <f>IF(COUNT(Table1358[[#This Row],[BEE1]:[Column4]])&gt;1,MIN(Table1358[[#This Row],[BEE1]:[Column2]]),0)</f>
        <v>0</v>
      </c>
      <c r="K155" s="17">
        <f>SUM(Table1358[[#This Row],[BEE1]:[Column3]])-Table1358[[#This Row],[Discard]]*0.9999</f>
        <v>0</v>
      </c>
      <c r="L155" s="2">
        <f>IF(Table1358[[#This Row],[Total]]&lt;&gt;"",RANK(Table1358[[#This Row],[Total]],Table1358[Total]),"")</f>
        <v>6</v>
      </c>
      <c r="M155" s="44" t="str">
        <f>IF(Table1358[[#This Row],[Name]]&gt;"",Table1358[[#This Row],[Name]],"")</f>
        <v/>
      </c>
      <c r="N155">
        <f>SUM(Table1358[[#This Row],[BEE1]:[Column3]])-Table1358[[#This Row],[Discard]]</f>
        <v>0</v>
      </c>
      <c r="O155" s="5">
        <f>RANK(Table1358[[#This Row],[Total2]],Table1358[Total2])</f>
        <v>6</v>
      </c>
    </row>
    <row r="156" spans="10:15">
      <c r="J156" s="3">
        <f>IF(COUNT(Table1358[[#This Row],[BEE1]:[Column4]])&gt;1,MIN(Table1358[[#This Row],[BEE1]:[Column2]]),0)</f>
        <v>0</v>
      </c>
      <c r="K156" s="17">
        <f>SUM(Table1358[[#This Row],[BEE1]:[Column3]])-Table1358[[#This Row],[Discard]]*0.9999</f>
        <v>0</v>
      </c>
      <c r="L156" s="2">
        <f>IF(Table1358[[#This Row],[Total]]&lt;&gt;"",RANK(Table1358[[#This Row],[Total]],Table1358[Total]),"")</f>
        <v>6</v>
      </c>
      <c r="M156" s="44" t="str">
        <f>IF(Table1358[[#This Row],[Name]]&gt;"",Table1358[[#This Row],[Name]],"")</f>
        <v/>
      </c>
      <c r="N156">
        <f>SUM(Table1358[[#This Row],[BEE1]:[Column3]])-Table1358[[#This Row],[Discard]]</f>
        <v>0</v>
      </c>
      <c r="O156" s="5">
        <f>RANK(Table1358[[#This Row],[Total2]],Table1358[Total2])</f>
        <v>6</v>
      </c>
    </row>
    <row r="157" spans="10:15">
      <c r="J157" s="3">
        <f>IF(COUNT(Table1358[[#This Row],[BEE1]:[Column4]])&gt;1,MIN(Table1358[[#This Row],[BEE1]:[Column2]]),0)</f>
        <v>0</v>
      </c>
      <c r="K157" s="17">
        <f>SUM(Table1358[[#This Row],[BEE1]:[Column3]])-Table1358[[#This Row],[Discard]]*0.9999</f>
        <v>0</v>
      </c>
      <c r="L157" s="2">
        <f>IF(Table1358[[#This Row],[Total]]&lt;&gt;"",RANK(Table1358[[#This Row],[Total]],Table1358[Total]),"")</f>
        <v>6</v>
      </c>
      <c r="M157" s="44" t="str">
        <f>IF(Table1358[[#This Row],[Name]]&gt;"",Table1358[[#This Row],[Name]],"")</f>
        <v/>
      </c>
      <c r="N157">
        <f>SUM(Table1358[[#This Row],[BEE1]:[Column3]])-Table1358[[#This Row],[Discard]]</f>
        <v>0</v>
      </c>
      <c r="O157" s="5">
        <f>RANK(Table1358[[#This Row],[Total2]],Table1358[Total2])</f>
        <v>6</v>
      </c>
    </row>
    <row r="158" spans="10:15">
      <c r="J158" s="3">
        <f>IF(COUNT(Table1358[[#This Row],[BEE1]:[Column4]])&gt;1,MIN(Table1358[[#This Row],[BEE1]:[Column2]]),0)</f>
        <v>0</v>
      </c>
      <c r="K158" s="17">
        <f>SUM(Table1358[[#This Row],[BEE1]:[Column3]])-Table1358[[#This Row],[Discard]]*0.9999</f>
        <v>0</v>
      </c>
      <c r="L158" s="2">
        <f>IF(Table1358[[#This Row],[Total]]&lt;&gt;"",RANK(Table1358[[#This Row],[Total]],Table1358[Total]),"")</f>
        <v>6</v>
      </c>
      <c r="M158" s="44" t="str">
        <f>IF(Table1358[[#This Row],[Name]]&gt;"",Table1358[[#This Row],[Name]],"")</f>
        <v/>
      </c>
      <c r="N158">
        <f>SUM(Table1358[[#This Row],[BEE1]:[Column3]])-Table1358[[#This Row],[Discard]]</f>
        <v>0</v>
      </c>
      <c r="O158" s="5">
        <f>RANK(Table1358[[#This Row],[Total2]],Table1358[Total2])</f>
        <v>6</v>
      </c>
    </row>
    <row r="159" spans="10:15">
      <c r="J159" s="3">
        <f>IF(COUNT(Table1358[[#This Row],[BEE1]:[Column4]])&gt;1,MIN(Table1358[[#This Row],[BEE1]:[Column2]]),0)</f>
        <v>0</v>
      </c>
      <c r="K159" s="17">
        <f>SUM(Table1358[[#This Row],[BEE1]:[Column3]])-Table1358[[#This Row],[Discard]]*0.9999</f>
        <v>0</v>
      </c>
      <c r="L159" s="2">
        <f>IF(Table1358[[#This Row],[Total]]&lt;&gt;"",RANK(Table1358[[#This Row],[Total]],Table1358[Total]),"")</f>
        <v>6</v>
      </c>
      <c r="M159" s="44" t="str">
        <f>IF(Table1358[[#This Row],[Name]]&gt;"",Table1358[[#This Row],[Name]],"")</f>
        <v/>
      </c>
      <c r="N159">
        <f>SUM(Table1358[[#This Row],[BEE1]:[Column3]])-Table1358[[#This Row],[Discard]]</f>
        <v>0</v>
      </c>
      <c r="O159" s="5">
        <f>RANK(Table1358[[#This Row],[Total2]],Table1358[Total2])</f>
        <v>6</v>
      </c>
    </row>
    <row r="160" spans="10:15">
      <c r="J160" s="3">
        <f>IF(COUNT(Table1358[[#This Row],[BEE1]:[Column4]])&gt;1,MIN(Table1358[[#This Row],[BEE1]:[Column2]]),0)</f>
        <v>0</v>
      </c>
      <c r="K160" s="17">
        <f>SUM(Table1358[[#This Row],[BEE1]:[Column3]])-Table1358[[#This Row],[Discard]]*0.9999</f>
        <v>0</v>
      </c>
      <c r="L160" s="2">
        <f>IF(Table1358[[#This Row],[Total]]&lt;&gt;"",RANK(Table1358[[#This Row],[Total]],Table1358[Total]),"")</f>
        <v>6</v>
      </c>
      <c r="M160" s="44" t="str">
        <f>IF(Table1358[[#This Row],[Name]]&gt;"",Table1358[[#This Row],[Name]],"")</f>
        <v/>
      </c>
      <c r="N160">
        <f>SUM(Table1358[[#This Row],[BEE1]:[Column3]])-Table1358[[#This Row],[Discard]]</f>
        <v>0</v>
      </c>
      <c r="O160" s="5">
        <f>RANK(Table1358[[#This Row],[Total2]],Table1358[Total2])</f>
        <v>6</v>
      </c>
    </row>
    <row r="161" spans="10:15">
      <c r="J161" s="3">
        <f>IF(COUNT(Table1358[[#This Row],[BEE1]:[Column4]])&gt;1,MIN(Table1358[[#This Row],[BEE1]:[Column2]]),0)</f>
        <v>0</v>
      </c>
      <c r="K161" s="17">
        <f>SUM(Table1358[[#This Row],[BEE1]:[Column3]])-Table1358[[#This Row],[Discard]]*0.9999</f>
        <v>0</v>
      </c>
      <c r="L161" s="2">
        <f>IF(Table1358[[#This Row],[Total]]&lt;&gt;"",RANK(Table1358[[#This Row],[Total]],Table1358[Total]),"")</f>
        <v>6</v>
      </c>
      <c r="M161" s="44" t="str">
        <f>IF(Table1358[[#This Row],[Name]]&gt;"",Table1358[[#This Row],[Name]],"")</f>
        <v/>
      </c>
      <c r="N161">
        <f>SUM(Table1358[[#This Row],[BEE1]:[Column3]])-Table1358[[#This Row],[Discard]]</f>
        <v>0</v>
      </c>
      <c r="O161" s="5">
        <f>RANK(Table1358[[#This Row],[Total2]],Table1358[Total2])</f>
        <v>6</v>
      </c>
    </row>
    <row r="162" spans="10:15">
      <c r="J162" s="3">
        <f>IF(COUNT(Table1358[[#This Row],[BEE1]:[Column4]])&gt;1,MIN(Table1358[[#This Row],[BEE1]:[Column2]]),0)</f>
        <v>0</v>
      </c>
      <c r="K162" s="17">
        <f>SUM(Table1358[[#This Row],[BEE1]:[Column3]])-Table1358[[#This Row],[Discard]]*0.9999</f>
        <v>0</v>
      </c>
      <c r="L162" s="2">
        <f>IF(Table1358[[#This Row],[Total]]&lt;&gt;"",RANK(Table1358[[#This Row],[Total]],Table1358[Total]),"")</f>
        <v>6</v>
      </c>
      <c r="M162" s="44" t="str">
        <f>IF(Table1358[[#This Row],[Name]]&gt;"",Table1358[[#This Row],[Name]],"")</f>
        <v/>
      </c>
      <c r="N162">
        <f>SUM(Table1358[[#This Row],[BEE1]:[Column3]])-Table1358[[#This Row],[Discard]]</f>
        <v>0</v>
      </c>
      <c r="O162" s="5">
        <f>RANK(Table1358[[#This Row],[Total2]],Table1358[Total2])</f>
        <v>6</v>
      </c>
    </row>
    <row r="163" spans="10:15">
      <c r="J163" s="3">
        <f>IF(COUNT(Table1358[[#This Row],[BEE1]:[Column4]])&gt;1,MIN(Table1358[[#This Row],[BEE1]:[Column2]]),0)</f>
        <v>0</v>
      </c>
      <c r="K163" s="17">
        <f>SUM(Table1358[[#This Row],[BEE1]:[Column3]])-Table1358[[#This Row],[Discard]]*0.9999</f>
        <v>0</v>
      </c>
      <c r="L163" s="2">
        <f>IF(Table1358[[#This Row],[Total]]&lt;&gt;"",RANK(Table1358[[#This Row],[Total]],Table1358[Total]),"")</f>
        <v>6</v>
      </c>
      <c r="M163" s="44" t="str">
        <f>IF(Table1358[[#This Row],[Name]]&gt;"",Table1358[[#This Row],[Name]],"")</f>
        <v/>
      </c>
      <c r="N163">
        <f>SUM(Table1358[[#This Row],[BEE1]:[Column3]])-Table1358[[#This Row],[Discard]]</f>
        <v>0</v>
      </c>
      <c r="O163" s="5">
        <f>RANK(Table1358[[#This Row],[Total2]],Table1358[Total2])</f>
        <v>6</v>
      </c>
    </row>
    <row r="164" spans="10:15">
      <c r="J164" s="3">
        <f>IF(COUNT(Table1358[[#This Row],[BEE1]:[Column4]])&gt;1,MIN(Table1358[[#This Row],[BEE1]:[Column2]]),0)</f>
        <v>0</v>
      </c>
      <c r="K164" s="17">
        <f>SUM(Table1358[[#This Row],[BEE1]:[Column3]])-Table1358[[#This Row],[Discard]]*0.9999</f>
        <v>0</v>
      </c>
      <c r="L164" s="2">
        <f>IF(Table1358[[#This Row],[Total]]&lt;&gt;"",RANK(Table1358[[#This Row],[Total]],Table1358[Total]),"")</f>
        <v>6</v>
      </c>
      <c r="M164" s="44" t="str">
        <f>IF(Table1358[[#This Row],[Name]]&gt;"",Table1358[[#This Row],[Name]],"")</f>
        <v/>
      </c>
      <c r="N164">
        <f>SUM(Table1358[[#This Row],[BEE1]:[Column3]])-Table1358[[#This Row],[Discard]]</f>
        <v>0</v>
      </c>
      <c r="O164" s="5">
        <f>RANK(Table1358[[#This Row],[Total2]],Table1358[Total2])</f>
        <v>6</v>
      </c>
    </row>
    <row r="165" spans="10:15">
      <c r="J165" s="3">
        <f>IF(COUNT(Table1358[[#This Row],[BEE1]:[Column4]])&gt;1,MIN(Table1358[[#This Row],[BEE1]:[Column2]]),0)</f>
        <v>0</v>
      </c>
      <c r="K165" s="17">
        <f>SUM(Table1358[[#This Row],[BEE1]:[Column3]])-Table1358[[#This Row],[Discard]]*0.9999</f>
        <v>0</v>
      </c>
      <c r="L165" s="2">
        <f>IF(Table1358[[#This Row],[Total]]&lt;&gt;"",RANK(Table1358[[#This Row],[Total]],Table1358[Total]),"")</f>
        <v>6</v>
      </c>
      <c r="M165" s="44" t="str">
        <f>IF(Table1358[[#This Row],[Name]]&gt;"",Table1358[[#This Row],[Name]],"")</f>
        <v/>
      </c>
      <c r="N165">
        <f>SUM(Table1358[[#This Row],[BEE1]:[Column3]])-Table1358[[#This Row],[Discard]]</f>
        <v>0</v>
      </c>
      <c r="O165" s="5">
        <f>RANK(Table1358[[#This Row],[Total2]],Table1358[Total2])</f>
        <v>6</v>
      </c>
    </row>
    <row r="166" spans="10:15">
      <c r="J166" s="3">
        <f>IF(COUNT(Table1358[[#This Row],[BEE1]:[Column4]])&gt;1,MIN(Table1358[[#This Row],[BEE1]:[Column2]]),0)</f>
        <v>0</v>
      </c>
      <c r="K166" s="17">
        <f>SUM(Table1358[[#This Row],[BEE1]:[Column3]])-Table1358[[#This Row],[Discard]]*0.9999</f>
        <v>0</v>
      </c>
      <c r="L166" s="2">
        <f>IF(Table1358[[#This Row],[Total]]&lt;&gt;"",RANK(Table1358[[#This Row],[Total]],Table1358[Total]),"")</f>
        <v>6</v>
      </c>
      <c r="M166" s="44" t="str">
        <f>IF(Table1358[[#This Row],[Name]]&gt;"",Table1358[[#This Row],[Name]],"")</f>
        <v/>
      </c>
      <c r="N166">
        <f>SUM(Table1358[[#This Row],[BEE1]:[Column3]])-Table1358[[#This Row],[Discard]]</f>
        <v>0</v>
      </c>
      <c r="O166" s="5">
        <f>RANK(Table1358[[#This Row],[Total2]],Table1358[Total2])</f>
        <v>6</v>
      </c>
    </row>
    <row r="167" spans="10:15">
      <c r="J167" s="3">
        <f>IF(COUNT(Table1358[[#This Row],[BEE1]:[Column4]])&gt;1,MIN(Table1358[[#This Row],[BEE1]:[Column2]]),0)</f>
        <v>0</v>
      </c>
      <c r="K167" s="17">
        <f>SUM(Table1358[[#This Row],[BEE1]:[Column3]])-Table1358[[#This Row],[Discard]]*0.9999</f>
        <v>0</v>
      </c>
      <c r="L167" s="2">
        <f>IF(Table1358[[#This Row],[Total]]&lt;&gt;"",RANK(Table1358[[#This Row],[Total]],Table1358[Total]),"")</f>
        <v>6</v>
      </c>
      <c r="M167" s="44" t="str">
        <f>IF(Table1358[[#This Row],[Name]]&gt;"",Table1358[[#This Row],[Name]],"")</f>
        <v/>
      </c>
      <c r="N167">
        <f>SUM(Table1358[[#This Row],[BEE1]:[Column3]])-Table1358[[#This Row],[Discard]]</f>
        <v>0</v>
      </c>
      <c r="O167" s="5">
        <f>RANK(Table1358[[#This Row],[Total2]],Table1358[Total2])</f>
        <v>6</v>
      </c>
    </row>
    <row r="168" spans="10:15">
      <c r="J168" s="3">
        <f>IF(COUNT(Table1358[[#This Row],[BEE1]:[Column4]])&gt;1,MIN(Table1358[[#This Row],[BEE1]:[Column2]]),0)</f>
        <v>0</v>
      </c>
      <c r="K168" s="17">
        <f>SUM(Table1358[[#This Row],[BEE1]:[Column3]])-Table1358[[#This Row],[Discard]]*0.9999</f>
        <v>0</v>
      </c>
      <c r="L168" s="2">
        <f>IF(Table1358[[#This Row],[Total]]&lt;&gt;"",RANK(Table1358[[#This Row],[Total]],Table1358[Total]),"")</f>
        <v>6</v>
      </c>
      <c r="M168" s="44" t="str">
        <f>IF(Table1358[[#This Row],[Name]]&gt;"",Table1358[[#This Row],[Name]],"")</f>
        <v/>
      </c>
      <c r="N168">
        <f>SUM(Table1358[[#This Row],[BEE1]:[Column3]])-Table1358[[#This Row],[Discard]]</f>
        <v>0</v>
      </c>
      <c r="O168" s="5">
        <f>RANK(Table1358[[#This Row],[Total2]],Table1358[Total2])</f>
        <v>6</v>
      </c>
    </row>
    <row r="169" spans="10:15">
      <c r="J169" s="3">
        <f>IF(COUNT(Table1358[[#This Row],[BEE1]:[Column4]])&gt;1,MIN(Table1358[[#This Row],[BEE1]:[Column2]]),0)</f>
        <v>0</v>
      </c>
      <c r="K169" s="17">
        <f>SUM(Table1358[[#This Row],[BEE1]:[Column3]])-Table1358[[#This Row],[Discard]]*0.9999</f>
        <v>0</v>
      </c>
      <c r="L169" s="2">
        <f>IF(Table1358[[#This Row],[Total]]&lt;&gt;"",RANK(Table1358[[#This Row],[Total]],Table1358[Total]),"")</f>
        <v>6</v>
      </c>
      <c r="M169" s="44" t="str">
        <f>IF(Table1358[[#This Row],[Name]]&gt;"",Table1358[[#This Row],[Name]],"")</f>
        <v/>
      </c>
      <c r="N169">
        <f>SUM(Table1358[[#This Row],[BEE1]:[Column3]])-Table1358[[#This Row],[Discard]]</f>
        <v>0</v>
      </c>
      <c r="O169" s="5">
        <f>RANK(Table1358[[#This Row],[Total2]],Table1358[Total2])</f>
        <v>6</v>
      </c>
    </row>
    <row r="170" spans="10:15">
      <c r="J170" s="3">
        <f>IF(COUNT(Table1358[[#This Row],[BEE1]:[Column4]])&gt;1,MIN(Table1358[[#This Row],[BEE1]:[Column2]]),0)</f>
        <v>0</v>
      </c>
      <c r="K170" s="17">
        <f>SUM(Table1358[[#This Row],[BEE1]:[Column3]])-Table1358[[#This Row],[Discard]]*0.9999</f>
        <v>0</v>
      </c>
      <c r="L170" s="2">
        <f>IF(Table1358[[#This Row],[Total]]&lt;&gt;"",RANK(Table1358[[#This Row],[Total]],Table1358[Total]),"")</f>
        <v>6</v>
      </c>
      <c r="M170" s="44" t="str">
        <f>IF(Table1358[[#This Row],[Name]]&gt;"",Table1358[[#This Row],[Name]],"")</f>
        <v/>
      </c>
      <c r="N170">
        <f>SUM(Table1358[[#This Row],[BEE1]:[Column3]])-Table1358[[#This Row],[Discard]]</f>
        <v>0</v>
      </c>
      <c r="O170" s="5">
        <f>RANK(Table1358[[#This Row],[Total2]],Table1358[Total2])</f>
        <v>6</v>
      </c>
    </row>
    <row r="171" spans="10:15">
      <c r="J171" s="3">
        <f>IF(COUNT(Table1358[[#This Row],[BEE1]:[Column4]])&gt;1,MIN(Table1358[[#This Row],[BEE1]:[Column2]]),0)</f>
        <v>0</v>
      </c>
      <c r="K171" s="17">
        <f>SUM(Table1358[[#This Row],[BEE1]:[Column3]])-Table1358[[#This Row],[Discard]]*0.9999</f>
        <v>0</v>
      </c>
      <c r="L171" s="2">
        <f>IF(Table1358[[#This Row],[Total]]&lt;&gt;"",RANK(Table1358[[#This Row],[Total]],Table1358[Total]),"")</f>
        <v>6</v>
      </c>
      <c r="M171" s="44" t="str">
        <f>IF(Table1358[[#This Row],[Name]]&gt;"",Table1358[[#This Row],[Name]],"")</f>
        <v/>
      </c>
      <c r="N171">
        <f>SUM(Table1358[[#This Row],[BEE1]:[Column3]])-Table1358[[#This Row],[Discard]]</f>
        <v>0</v>
      </c>
      <c r="O171" s="5">
        <f>RANK(Table1358[[#This Row],[Total2]],Table1358[Total2])</f>
        <v>6</v>
      </c>
    </row>
    <row r="172" spans="10:15">
      <c r="J172" s="3">
        <f>IF(COUNT(Table1358[[#This Row],[BEE1]:[Column4]])&gt;1,MIN(Table1358[[#This Row],[BEE1]:[Column2]]),0)</f>
        <v>0</v>
      </c>
      <c r="K172" s="17">
        <f>SUM(Table1358[[#This Row],[BEE1]:[Column3]])-Table1358[[#This Row],[Discard]]*0.9999</f>
        <v>0</v>
      </c>
      <c r="L172" s="2">
        <f>IF(Table1358[[#This Row],[Total]]&lt;&gt;"",RANK(Table1358[[#This Row],[Total]],Table1358[Total]),"")</f>
        <v>6</v>
      </c>
      <c r="M172" s="44" t="str">
        <f>IF(Table1358[[#This Row],[Name]]&gt;"",Table1358[[#This Row],[Name]],"")</f>
        <v/>
      </c>
      <c r="N172">
        <f>SUM(Table1358[[#This Row],[BEE1]:[Column3]])-Table1358[[#This Row],[Discard]]</f>
        <v>0</v>
      </c>
      <c r="O172" s="5">
        <f>RANK(Table1358[[#This Row],[Total2]],Table1358[Total2])</f>
        <v>6</v>
      </c>
    </row>
    <row r="173" spans="10:15">
      <c r="J173" s="3">
        <f>IF(COUNT(Table1358[[#This Row],[BEE1]:[Column4]])&gt;1,MIN(Table1358[[#This Row],[BEE1]:[Column2]]),0)</f>
        <v>0</v>
      </c>
      <c r="K173" s="17">
        <f>SUM(Table1358[[#This Row],[BEE1]:[Column3]])-Table1358[[#This Row],[Discard]]*0.9999</f>
        <v>0</v>
      </c>
      <c r="L173" s="2">
        <f>IF(Table1358[[#This Row],[Total]]&lt;&gt;"",RANK(Table1358[[#This Row],[Total]],Table1358[Total]),"")</f>
        <v>6</v>
      </c>
      <c r="M173" s="44" t="str">
        <f>IF(Table1358[[#This Row],[Name]]&gt;"",Table1358[[#This Row],[Name]],"")</f>
        <v/>
      </c>
      <c r="N173">
        <f>SUM(Table1358[[#This Row],[BEE1]:[Column3]])-Table1358[[#This Row],[Discard]]</f>
        <v>0</v>
      </c>
      <c r="O173" s="5">
        <f>RANK(Table1358[[#This Row],[Total2]],Table1358[Total2])</f>
        <v>6</v>
      </c>
    </row>
    <row r="174" spans="10:15">
      <c r="J174" s="3">
        <f>IF(COUNT(Table1358[[#This Row],[BEE1]:[Column4]])&gt;1,MIN(Table1358[[#This Row],[BEE1]:[Column2]]),0)</f>
        <v>0</v>
      </c>
      <c r="K174" s="17">
        <f>SUM(Table1358[[#This Row],[BEE1]:[Column3]])-Table1358[[#This Row],[Discard]]*0.9999</f>
        <v>0</v>
      </c>
      <c r="L174" s="2">
        <f>IF(Table1358[[#This Row],[Total]]&lt;&gt;"",RANK(Table1358[[#This Row],[Total]],Table1358[Total]),"")</f>
        <v>6</v>
      </c>
      <c r="M174" s="44" t="str">
        <f>IF(Table1358[[#This Row],[Name]]&gt;"",Table1358[[#This Row],[Name]],"")</f>
        <v/>
      </c>
      <c r="N174">
        <f>SUM(Table1358[[#This Row],[BEE1]:[Column3]])-Table1358[[#This Row],[Discard]]</f>
        <v>0</v>
      </c>
      <c r="O174" s="5">
        <f>RANK(Table1358[[#This Row],[Total2]],Table1358[Total2])</f>
        <v>6</v>
      </c>
    </row>
    <row r="175" spans="10:15">
      <c r="J175" s="3">
        <f>IF(COUNT(Table1358[[#This Row],[BEE1]:[Column4]])&gt;1,MIN(Table1358[[#This Row],[BEE1]:[Column2]]),0)</f>
        <v>0</v>
      </c>
      <c r="K175" s="17">
        <f>SUM(Table1358[[#This Row],[BEE1]:[Column3]])-Table1358[[#This Row],[Discard]]*0.9999</f>
        <v>0</v>
      </c>
      <c r="L175" s="2">
        <f>IF(Table1358[[#This Row],[Total]]&lt;&gt;"",RANK(Table1358[[#This Row],[Total]],Table1358[Total]),"")</f>
        <v>6</v>
      </c>
      <c r="M175" s="44" t="str">
        <f>IF(Table1358[[#This Row],[Name]]&gt;"",Table1358[[#This Row],[Name]],"")</f>
        <v/>
      </c>
      <c r="N175">
        <f>SUM(Table1358[[#This Row],[BEE1]:[Column3]])-Table1358[[#This Row],[Discard]]</f>
        <v>0</v>
      </c>
      <c r="O175" s="5">
        <f>RANK(Table1358[[#This Row],[Total2]],Table1358[Total2])</f>
        <v>6</v>
      </c>
    </row>
    <row r="176" spans="10:15">
      <c r="J176" s="3">
        <f>IF(COUNT(Table1358[[#This Row],[BEE1]:[Column4]])&gt;1,MIN(Table1358[[#This Row],[BEE1]:[Column2]]),0)</f>
        <v>0</v>
      </c>
      <c r="K176" s="17">
        <f>SUM(Table1358[[#This Row],[BEE1]:[Column3]])-Table1358[[#This Row],[Discard]]*0.9999</f>
        <v>0</v>
      </c>
      <c r="L176" s="2">
        <f>IF(Table1358[[#This Row],[Total]]&lt;&gt;"",RANK(Table1358[[#This Row],[Total]],Table1358[Total]),"")</f>
        <v>6</v>
      </c>
      <c r="M176" s="44" t="str">
        <f>IF(Table1358[[#This Row],[Name]]&gt;"",Table1358[[#This Row],[Name]],"")</f>
        <v/>
      </c>
      <c r="N176">
        <f>SUM(Table1358[[#This Row],[BEE1]:[Column3]])-Table1358[[#This Row],[Discard]]</f>
        <v>0</v>
      </c>
      <c r="O176" s="5">
        <f>RANK(Table1358[[#This Row],[Total2]],Table1358[Total2])</f>
        <v>6</v>
      </c>
    </row>
    <row r="177" spans="10:15">
      <c r="J177" s="3">
        <f>IF(COUNT(Table1358[[#This Row],[BEE1]:[Column4]])&gt;1,MIN(Table1358[[#This Row],[BEE1]:[Column2]]),0)</f>
        <v>0</v>
      </c>
      <c r="K177" s="17">
        <f>SUM(Table1358[[#This Row],[BEE1]:[Column3]])-Table1358[[#This Row],[Discard]]*0.9999</f>
        <v>0</v>
      </c>
      <c r="L177" s="2">
        <f>IF(Table1358[[#This Row],[Total]]&lt;&gt;"",RANK(Table1358[[#This Row],[Total]],Table1358[Total]),"")</f>
        <v>6</v>
      </c>
      <c r="M177" s="44" t="str">
        <f>IF(Table1358[[#This Row],[Name]]&gt;"",Table1358[[#This Row],[Name]],"")</f>
        <v/>
      </c>
      <c r="N177">
        <f>SUM(Table1358[[#This Row],[BEE1]:[Column3]])-Table1358[[#This Row],[Discard]]</f>
        <v>0</v>
      </c>
      <c r="O177" s="5">
        <f>RANK(Table1358[[#This Row],[Total2]],Table1358[Total2])</f>
        <v>6</v>
      </c>
    </row>
    <row r="178" spans="10:15">
      <c r="J178" s="3">
        <f>IF(COUNT(Table1358[[#This Row],[BEE1]:[Column4]])&gt;1,MIN(Table1358[[#This Row],[BEE1]:[Column2]]),0)</f>
        <v>0</v>
      </c>
      <c r="K178" s="17">
        <f>SUM(Table1358[[#This Row],[BEE1]:[Column3]])-Table1358[[#This Row],[Discard]]*0.9999</f>
        <v>0</v>
      </c>
      <c r="L178" s="2">
        <f>IF(Table1358[[#This Row],[Total]]&lt;&gt;"",RANK(Table1358[[#This Row],[Total]],Table1358[Total]),"")</f>
        <v>6</v>
      </c>
      <c r="M178" s="44" t="str">
        <f>IF(Table1358[[#This Row],[Name]]&gt;"",Table1358[[#This Row],[Name]],"")</f>
        <v/>
      </c>
      <c r="N178">
        <f>SUM(Table1358[[#This Row],[BEE1]:[Column3]])-Table1358[[#This Row],[Discard]]</f>
        <v>0</v>
      </c>
      <c r="O178" s="5">
        <f>RANK(Table1358[[#This Row],[Total2]],Table1358[Total2])</f>
        <v>6</v>
      </c>
    </row>
    <row r="179" spans="10:15">
      <c r="J179" s="3">
        <f>IF(COUNT(Table1358[[#This Row],[BEE1]:[Column4]])&gt;1,MIN(Table1358[[#This Row],[BEE1]:[Column2]]),0)</f>
        <v>0</v>
      </c>
      <c r="K179" s="17">
        <f>SUM(Table1358[[#This Row],[BEE1]:[Column3]])-Table1358[[#This Row],[Discard]]*0.9999</f>
        <v>0</v>
      </c>
      <c r="L179" s="2">
        <f>IF(Table1358[[#This Row],[Total]]&lt;&gt;"",RANK(Table1358[[#This Row],[Total]],Table1358[Total]),"")</f>
        <v>6</v>
      </c>
      <c r="M179" s="44" t="str">
        <f>IF(Table1358[[#This Row],[Name]]&gt;"",Table1358[[#This Row],[Name]],"")</f>
        <v/>
      </c>
      <c r="N179">
        <f>SUM(Table1358[[#This Row],[BEE1]:[Column3]])-Table1358[[#This Row],[Discard]]</f>
        <v>0</v>
      </c>
      <c r="O179" s="5">
        <f>RANK(Table1358[[#This Row],[Total2]],Table1358[Total2])</f>
        <v>6</v>
      </c>
    </row>
    <row r="180" spans="10:15">
      <c r="J180" s="3">
        <f>IF(COUNT(Table1358[[#This Row],[BEE1]:[Column4]])&gt;1,MIN(Table1358[[#This Row],[BEE1]:[Column2]]),0)</f>
        <v>0</v>
      </c>
      <c r="K180" s="17">
        <f>SUM(Table1358[[#This Row],[BEE1]:[Column3]])-Table1358[[#This Row],[Discard]]*0.9999</f>
        <v>0</v>
      </c>
      <c r="L180" s="2">
        <f>IF(Table1358[[#This Row],[Total]]&lt;&gt;"",RANK(Table1358[[#This Row],[Total]],Table1358[Total]),"")</f>
        <v>6</v>
      </c>
      <c r="M180" s="44" t="str">
        <f>IF(Table1358[[#This Row],[Name]]&gt;"",Table1358[[#This Row],[Name]],"")</f>
        <v/>
      </c>
      <c r="N180">
        <f>SUM(Table1358[[#This Row],[BEE1]:[Column3]])-Table1358[[#This Row],[Discard]]</f>
        <v>0</v>
      </c>
      <c r="O180" s="5">
        <f>RANK(Table1358[[#This Row],[Total2]],Table1358[Total2])</f>
        <v>6</v>
      </c>
    </row>
    <row r="181" spans="10:15">
      <c r="J181" s="3">
        <f>IF(COUNT(Table1358[[#This Row],[BEE1]:[Column4]])&gt;1,MIN(Table1358[[#This Row],[BEE1]:[Column2]]),0)</f>
        <v>0</v>
      </c>
      <c r="K181" s="17">
        <f>SUM(Table1358[[#This Row],[BEE1]:[Column3]])-Table1358[[#This Row],[Discard]]*0.9999</f>
        <v>0</v>
      </c>
      <c r="L181" s="2">
        <f>IF(Table1358[[#This Row],[Total]]&lt;&gt;"",RANK(Table1358[[#This Row],[Total]],Table1358[Total]),"")</f>
        <v>6</v>
      </c>
      <c r="M181" s="44" t="str">
        <f>IF(Table1358[[#This Row],[Name]]&gt;"",Table1358[[#This Row],[Name]],"")</f>
        <v/>
      </c>
      <c r="N181">
        <f>SUM(Table1358[[#This Row],[BEE1]:[Column3]])-Table1358[[#This Row],[Discard]]</f>
        <v>0</v>
      </c>
      <c r="O181" s="5">
        <f>RANK(Table1358[[#This Row],[Total2]],Table1358[Total2])</f>
        <v>6</v>
      </c>
    </row>
    <row r="182" spans="10:15">
      <c r="J182" s="3">
        <f>IF(COUNT(Table1358[[#This Row],[BEE1]:[Column4]])&gt;1,MIN(Table1358[[#This Row],[BEE1]:[Column2]]),0)</f>
        <v>0</v>
      </c>
      <c r="K182" s="17">
        <f>SUM(Table1358[[#This Row],[BEE1]:[Column3]])-Table1358[[#This Row],[Discard]]*0.9999</f>
        <v>0</v>
      </c>
      <c r="L182" s="2">
        <f>IF(Table1358[[#This Row],[Total]]&lt;&gt;"",RANK(Table1358[[#This Row],[Total]],Table1358[Total]),"")</f>
        <v>6</v>
      </c>
      <c r="M182" s="44" t="str">
        <f>IF(Table1358[[#This Row],[Name]]&gt;"",Table1358[[#This Row],[Name]],"")</f>
        <v/>
      </c>
      <c r="N182">
        <f>SUM(Table1358[[#This Row],[BEE1]:[Column3]])-Table1358[[#This Row],[Discard]]</f>
        <v>0</v>
      </c>
      <c r="O182" s="5">
        <f>RANK(Table1358[[#This Row],[Total2]],Table1358[Total2])</f>
        <v>6</v>
      </c>
    </row>
    <row r="183" spans="10:15">
      <c r="J183" s="3">
        <f>IF(COUNT(Table1358[[#This Row],[BEE1]:[Column4]])&gt;1,MIN(Table1358[[#This Row],[BEE1]:[Column2]]),0)</f>
        <v>0</v>
      </c>
      <c r="K183" s="17">
        <f>SUM(Table1358[[#This Row],[BEE1]:[Column3]])-Table1358[[#This Row],[Discard]]*0.9999</f>
        <v>0</v>
      </c>
      <c r="L183" s="2">
        <f>IF(Table1358[[#This Row],[Total]]&lt;&gt;"",RANK(Table1358[[#This Row],[Total]],Table1358[Total]),"")</f>
        <v>6</v>
      </c>
      <c r="M183" s="44" t="str">
        <f>IF(Table1358[[#This Row],[Name]]&gt;"",Table1358[[#This Row],[Name]],"")</f>
        <v/>
      </c>
      <c r="N183">
        <f>SUM(Table1358[[#This Row],[BEE1]:[Column3]])-Table1358[[#This Row],[Discard]]</f>
        <v>0</v>
      </c>
      <c r="O183" s="5">
        <f>RANK(Table1358[[#This Row],[Total2]],Table1358[Total2])</f>
        <v>6</v>
      </c>
    </row>
    <row r="184" spans="10:15">
      <c r="J184" s="3">
        <f>IF(COUNT(Table1358[[#This Row],[BEE1]:[Column4]])&gt;1,MIN(Table1358[[#This Row],[BEE1]:[Column2]]),0)</f>
        <v>0</v>
      </c>
      <c r="K184" s="17">
        <f>SUM(Table1358[[#This Row],[BEE1]:[Column3]])-Table1358[[#This Row],[Discard]]*0.9999</f>
        <v>0</v>
      </c>
      <c r="L184" s="2">
        <f>IF(Table1358[[#This Row],[Total]]&lt;&gt;"",RANK(Table1358[[#This Row],[Total]],Table1358[Total]),"")</f>
        <v>6</v>
      </c>
      <c r="M184" s="44" t="str">
        <f>IF(Table1358[[#This Row],[Name]]&gt;"",Table1358[[#This Row],[Name]],"")</f>
        <v/>
      </c>
      <c r="N184">
        <f>SUM(Table1358[[#This Row],[BEE1]:[Column3]])-Table1358[[#This Row],[Discard]]</f>
        <v>0</v>
      </c>
      <c r="O184" s="5">
        <f>RANK(Table1358[[#This Row],[Total2]],Table1358[Total2])</f>
        <v>6</v>
      </c>
    </row>
    <row r="185" spans="10:15">
      <c r="J185" s="3">
        <f>IF(COUNT(Table1358[[#This Row],[BEE1]:[Column4]])&gt;1,MIN(Table1358[[#This Row],[BEE1]:[Column2]]),0)</f>
        <v>0</v>
      </c>
      <c r="K185" s="17">
        <f>SUM(Table1358[[#This Row],[BEE1]:[Column3]])-Table1358[[#This Row],[Discard]]*0.9999</f>
        <v>0</v>
      </c>
      <c r="L185" s="2">
        <f>IF(Table1358[[#This Row],[Total]]&lt;&gt;"",RANK(Table1358[[#This Row],[Total]],Table1358[Total]),"")</f>
        <v>6</v>
      </c>
      <c r="M185" s="44" t="str">
        <f>IF(Table1358[[#This Row],[Name]]&gt;"",Table1358[[#This Row],[Name]],"")</f>
        <v/>
      </c>
      <c r="N185">
        <f>SUM(Table1358[[#This Row],[BEE1]:[Column3]])-Table1358[[#This Row],[Discard]]</f>
        <v>0</v>
      </c>
      <c r="O185" s="5">
        <f>RANK(Table1358[[#This Row],[Total2]],Table1358[Total2])</f>
        <v>6</v>
      </c>
    </row>
    <row r="186" spans="10:15">
      <c r="J186" s="3">
        <f>IF(COUNT(Table1358[[#This Row],[BEE1]:[Column4]])&gt;1,MIN(Table1358[[#This Row],[BEE1]:[Column2]]),0)</f>
        <v>0</v>
      </c>
      <c r="K186" s="17">
        <f>SUM(Table1358[[#This Row],[BEE1]:[Column3]])-Table1358[[#This Row],[Discard]]*0.9999</f>
        <v>0</v>
      </c>
      <c r="L186" s="2">
        <f>IF(Table1358[[#This Row],[Total]]&lt;&gt;"",RANK(Table1358[[#This Row],[Total]],Table1358[Total]),"")</f>
        <v>6</v>
      </c>
      <c r="M186" s="44" t="str">
        <f>IF(Table1358[[#This Row],[Name]]&gt;"",Table1358[[#This Row],[Name]],"")</f>
        <v/>
      </c>
      <c r="N186">
        <f>SUM(Table1358[[#This Row],[BEE1]:[Column3]])-Table1358[[#This Row],[Discard]]</f>
        <v>0</v>
      </c>
      <c r="O186" s="5">
        <f>RANK(Table1358[[#This Row],[Total2]],Table1358[Total2])</f>
        <v>6</v>
      </c>
    </row>
    <row r="187" spans="10:15">
      <c r="J187" s="3">
        <f>IF(COUNT(Table1358[[#This Row],[BEE1]:[Column4]])&gt;1,MIN(Table1358[[#This Row],[BEE1]:[Column2]]),0)</f>
        <v>0</v>
      </c>
      <c r="K187" s="17">
        <f>SUM(Table1358[[#This Row],[BEE1]:[Column3]])-Table1358[[#This Row],[Discard]]*0.9999</f>
        <v>0</v>
      </c>
      <c r="L187" s="2">
        <f>IF(Table1358[[#This Row],[Total]]&lt;&gt;"",RANK(Table1358[[#This Row],[Total]],Table1358[Total]),"")</f>
        <v>6</v>
      </c>
      <c r="M187" s="44" t="str">
        <f>IF(Table1358[[#This Row],[Name]]&gt;"",Table1358[[#This Row],[Name]],"")</f>
        <v/>
      </c>
      <c r="N187">
        <f>SUM(Table1358[[#This Row],[BEE1]:[Column3]])-Table1358[[#This Row],[Discard]]</f>
        <v>0</v>
      </c>
      <c r="O187" s="5">
        <f>RANK(Table1358[[#This Row],[Total2]],Table1358[Total2])</f>
        <v>6</v>
      </c>
    </row>
    <row r="188" spans="10:15">
      <c r="J188" s="3">
        <f>IF(COUNT(Table1358[[#This Row],[BEE1]:[Column4]])&gt;1,MIN(Table1358[[#This Row],[BEE1]:[Column2]]),0)</f>
        <v>0</v>
      </c>
      <c r="K188" s="17">
        <f>SUM(Table1358[[#This Row],[BEE1]:[Column3]])-Table1358[[#This Row],[Discard]]*0.9999</f>
        <v>0</v>
      </c>
      <c r="L188" s="2">
        <f>IF(Table1358[[#This Row],[Total]]&lt;&gt;"",RANK(Table1358[[#This Row],[Total]],Table1358[Total]),"")</f>
        <v>6</v>
      </c>
      <c r="M188" s="44" t="str">
        <f>IF(Table1358[[#This Row],[Name]]&gt;"",Table1358[[#This Row],[Name]],"")</f>
        <v/>
      </c>
      <c r="N188">
        <f>SUM(Table1358[[#This Row],[BEE1]:[Column3]])-Table1358[[#This Row],[Discard]]</f>
        <v>0</v>
      </c>
      <c r="O188" s="5">
        <f>RANK(Table1358[[#This Row],[Total2]],Table1358[Total2])</f>
        <v>6</v>
      </c>
    </row>
    <row r="189" spans="10:15">
      <c r="J189" s="3">
        <f>IF(COUNT(Table1358[[#This Row],[BEE1]:[Column4]])&gt;1,MIN(Table1358[[#This Row],[BEE1]:[Column2]]),0)</f>
        <v>0</v>
      </c>
      <c r="K189" s="17">
        <f>SUM(Table1358[[#This Row],[BEE1]:[Column3]])-Table1358[[#This Row],[Discard]]*0.9999</f>
        <v>0</v>
      </c>
      <c r="L189" s="2">
        <f>IF(Table1358[[#This Row],[Total]]&lt;&gt;"",RANK(Table1358[[#This Row],[Total]],Table1358[Total]),"")</f>
        <v>6</v>
      </c>
      <c r="M189" s="44" t="str">
        <f>IF(Table1358[[#This Row],[Name]]&gt;"",Table1358[[#This Row],[Name]],"")</f>
        <v/>
      </c>
      <c r="N189">
        <f>SUM(Table1358[[#This Row],[BEE1]:[Column3]])-Table1358[[#This Row],[Discard]]</f>
        <v>0</v>
      </c>
      <c r="O189" s="5">
        <f>RANK(Table1358[[#This Row],[Total2]],Table1358[Total2])</f>
        <v>6</v>
      </c>
    </row>
    <row r="190" spans="10:15">
      <c r="J190" s="3">
        <f>IF(COUNT(Table1358[[#This Row],[BEE1]:[Column4]])&gt;1,MIN(Table1358[[#This Row],[BEE1]:[Column2]]),0)</f>
        <v>0</v>
      </c>
      <c r="K190" s="17">
        <f>SUM(Table1358[[#This Row],[BEE1]:[Column3]])-Table1358[[#This Row],[Discard]]*0.9999</f>
        <v>0</v>
      </c>
      <c r="L190" s="2">
        <f>IF(Table1358[[#This Row],[Total]]&lt;&gt;"",RANK(Table1358[[#This Row],[Total]],Table1358[Total]),"")</f>
        <v>6</v>
      </c>
      <c r="M190" s="44" t="str">
        <f>IF(Table1358[[#This Row],[Name]]&gt;"",Table1358[[#This Row],[Name]],"")</f>
        <v/>
      </c>
      <c r="N190">
        <f>SUM(Table1358[[#This Row],[BEE1]:[Column3]])-Table1358[[#This Row],[Discard]]</f>
        <v>0</v>
      </c>
      <c r="O190" s="5">
        <f>RANK(Table1358[[#This Row],[Total2]],Table1358[Total2])</f>
        <v>6</v>
      </c>
    </row>
    <row r="191" spans="10:15">
      <c r="J191" s="3">
        <f>IF(COUNT(Table1358[[#This Row],[BEE1]:[Column4]])&gt;1,MIN(Table1358[[#This Row],[BEE1]:[Column2]]),0)</f>
        <v>0</v>
      </c>
      <c r="K191" s="17">
        <f>SUM(Table1358[[#This Row],[BEE1]:[Column3]])-Table1358[[#This Row],[Discard]]*0.9999</f>
        <v>0</v>
      </c>
      <c r="L191" s="2">
        <f>IF(Table1358[[#This Row],[Total]]&lt;&gt;"",RANK(Table1358[[#This Row],[Total]],Table1358[Total]),"")</f>
        <v>6</v>
      </c>
      <c r="M191" s="44" t="str">
        <f>IF(Table1358[[#This Row],[Name]]&gt;"",Table1358[[#This Row],[Name]],"")</f>
        <v/>
      </c>
      <c r="N191">
        <f>SUM(Table1358[[#This Row],[BEE1]:[Column3]])-Table1358[[#This Row],[Discard]]</f>
        <v>0</v>
      </c>
      <c r="O191" s="5">
        <f>RANK(Table1358[[#This Row],[Total2]],Table1358[Total2])</f>
        <v>6</v>
      </c>
    </row>
    <row r="192" spans="10:15">
      <c r="J192" s="3">
        <f>IF(COUNT(Table1358[[#This Row],[BEE1]:[Column4]])&gt;1,MIN(Table1358[[#This Row],[BEE1]:[Column2]]),0)</f>
        <v>0</v>
      </c>
      <c r="K192" s="17">
        <f>SUM(Table1358[[#This Row],[BEE1]:[Column3]])-Table1358[[#This Row],[Discard]]*0.9999</f>
        <v>0</v>
      </c>
      <c r="L192" s="2">
        <f>IF(Table1358[[#This Row],[Total]]&lt;&gt;"",RANK(Table1358[[#This Row],[Total]],Table1358[Total]),"")</f>
        <v>6</v>
      </c>
      <c r="M192" s="44" t="str">
        <f>IF(Table1358[[#This Row],[Name]]&gt;"",Table1358[[#This Row],[Name]],"")</f>
        <v/>
      </c>
      <c r="N192">
        <f>SUM(Table1358[[#This Row],[BEE1]:[Column3]])-Table1358[[#This Row],[Discard]]</f>
        <v>0</v>
      </c>
      <c r="O192" s="5">
        <f>RANK(Table1358[[#This Row],[Total2]],Table1358[Total2])</f>
        <v>6</v>
      </c>
    </row>
    <row r="193" spans="10:15">
      <c r="J193" s="3">
        <f>IF(COUNT(Table1358[[#This Row],[BEE1]:[Column4]])&gt;1,MIN(Table1358[[#This Row],[BEE1]:[Column2]]),0)</f>
        <v>0</v>
      </c>
      <c r="K193" s="17">
        <f>SUM(Table1358[[#This Row],[BEE1]:[Column3]])-Table1358[[#This Row],[Discard]]*0.9999</f>
        <v>0</v>
      </c>
      <c r="L193" s="2">
        <f>IF(Table1358[[#This Row],[Total]]&lt;&gt;"",RANK(Table1358[[#This Row],[Total]],Table1358[Total]),"")</f>
        <v>6</v>
      </c>
      <c r="M193" s="44" t="str">
        <f>IF(Table1358[[#This Row],[Name]]&gt;"",Table1358[[#This Row],[Name]],"")</f>
        <v/>
      </c>
      <c r="N193">
        <f>SUM(Table1358[[#This Row],[BEE1]:[Column3]])-Table1358[[#This Row],[Discard]]</f>
        <v>0</v>
      </c>
      <c r="O193" s="5">
        <f>RANK(Table1358[[#This Row],[Total2]],Table1358[Total2])</f>
        <v>6</v>
      </c>
    </row>
    <row r="194" spans="10:15">
      <c r="J194" s="3">
        <f>IF(COUNT(Table1358[[#This Row],[BEE1]:[Column4]])&gt;1,MIN(Table1358[[#This Row],[BEE1]:[Column2]]),0)</f>
        <v>0</v>
      </c>
      <c r="K194" s="17">
        <f>SUM(Table1358[[#This Row],[BEE1]:[Column3]])-Table1358[[#This Row],[Discard]]*0.9999</f>
        <v>0</v>
      </c>
      <c r="L194" s="2">
        <f>IF(Table1358[[#This Row],[Total]]&lt;&gt;"",RANK(Table1358[[#This Row],[Total]],Table1358[Total]),"")</f>
        <v>6</v>
      </c>
      <c r="M194" s="44" t="str">
        <f>IF(Table1358[[#This Row],[Name]]&gt;"",Table1358[[#This Row],[Name]],"")</f>
        <v/>
      </c>
      <c r="N194">
        <f>SUM(Table1358[[#This Row],[BEE1]:[Column3]])-Table1358[[#This Row],[Discard]]</f>
        <v>0</v>
      </c>
      <c r="O194" s="5">
        <f>RANK(Table1358[[#This Row],[Total2]],Table1358[Total2])</f>
        <v>6</v>
      </c>
    </row>
    <row r="195" spans="10:15">
      <c r="J195" s="3">
        <f>IF(COUNT(Table1358[[#This Row],[BEE1]:[Column4]])&gt;1,MIN(Table1358[[#This Row],[BEE1]:[Column2]]),0)</f>
        <v>0</v>
      </c>
      <c r="K195" s="17">
        <f>SUM(Table1358[[#This Row],[BEE1]:[Column3]])-Table1358[[#This Row],[Discard]]*0.9999</f>
        <v>0</v>
      </c>
      <c r="L195" s="2">
        <f>IF(Table1358[[#This Row],[Total]]&lt;&gt;"",RANK(Table1358[[#This Row],[Total]],Table1358[Total]),"")</f>
        <v>6</v>
      </c>
      <c r="M195" s="44" t="str">
        <f>IF(Table1358[[#This Row],[Name]]&gt;"",Table1358[[#This Row],[Name]],"")</f>
        <v/>
      </c>
      <c r="N195">
        <f>SUM(Table1358[[#This Row],[BEE1]:[Column3]])-Table1358[[#This Row],[Discard]]</f>
        <v>0</v>
      </c>
      <c r="O195" s="5">
        <f>RANK(Table1358[[#This Row],[Total2]],Table1358[Total2])</f>
        <v>6</v>
      </c>
    </row>
    <row r="196" spans="10:15">
      <c r="J196" s="3">
        <f>IF(COUNT(Table1358[[#This Row],[BEE1]:[Column4]])&gt;1,MIN(Table1358[[#This Row],[BEE1]:[Column2]]),0)</f>
        <v>0</v>
      </c>
      <c r="K196" s="17">
        <f>SUM(Table1358[[#This Row],[BEE1]:[Column3]])-Table1358[[#This Row],[Discard]]*0.9999</f>
        <v>0</v>
      </c>
      <c r="L196" s="2">
        <f>IF(Table1358[[#This Row],[Total]]&lt;&gt;"",RANK(Table1358[[#This Row],[Total]],Table1358[Total]),"")</f>
        <v>6</v>
      </c>
      <c r="M196" s="44" t="str">
        <f>IF(Table1358[[#This Row],[Name]]&gt;"",Table1358[[#This Row],[Name]],"")</f>
        <v/>
      </c>
      <c r="N196">
        <f>SUM(Table1358[[#This Row],[BEE1]:[Column3]])-Table1358[[#This Row],[Discard]]</f>
        <v>0</v>
      </c>
      <c r="O196" s="5">
        <f>RANK(Table1358[[#This Row],[Total2]],Table1358[Total2])</f>
        <v>6</v>
      </c>
    </row>
    <row r="197" spans="10:15">
      <c r="J197" s="3">
        <f>IF(COUNT(Table1358[[#This Row],[BEE1]:[Column4]])&gt;1,MIN(Table1358[[#This Row],[BEE1]:[Column2]]),0)</f>
        <v>0</v>
      </c>
      <c r="K197" s="17">
        <f>SUM(Table1358[[#This Row],[BEE1]:[Column3]])-Table1358[[#This Row],[Discard]]*0.9999</f>
        <v>0</v>
      </c>
      <c r="L197" s="2">
        <f>IF(Table1358[[#This Row],[Total]]&lt;&gt;"",RANK(Table1358[[#This Row],[Total]],Table1358[Total]),"")</f>
        <v>6</v>
      </c>
      <c r="M197" s="44" t="str">
        <f>IF(Table1358[[#This Row],[Name]]&gt;"",Table1358[[#This Row],[Name]],"")</f>
        <v/>
      </c>
      <c r="N197">
        <f>SUM(Table1358[[#This Row],[BEE1]:[Column3]])-Table1358[[#This Row],[Discard]]</f>
        <v>0</v>
      </c>
      <c r="O197" s="5">
        <f>RANK(Table1358[[#This Row],[Total2]],Table1358[Total2])</f>
        <v>6</v>
      </c>
    </row>
    <row r="198" spans="10:15">
      <c r="J198" s="3">
        <f>IF(COUNT(Table1358[[#This Row],[BEE1]:[Column4]])&gt;1,MIN(Table1358[[#This Row],[BEE1]:[Column2]]),0)</f>
        <v>0</v>
      </c>
      <c r="K198" s="17">
        <f>SUM(Table1358[[#This Row],[BEE1]:[Column3]])-Table1358[[#This Row],[Discard]]*0.9999</f>
        <v>0</v>
      </c>
      <c r="L198" s="2">
        <f>IF(Table1358[[#This Row],[Total]]&lt;&gt;"",RANK(Table1358[[#This Row],[Total]],Table1358[Total]),"")</f>
        <v>6</v>
      </c>
      <c r="M198" s="44" t="str">
        <f>IF(Table1358[[#This Row],[Name]]&gt;"",Table1358[[#This Row],[Name]],"")</f>
        <v/>
      </c>
      <c r="N198">
        <f>SUM(Table1358[[#This Row],[BEE1]:[Column3]])-Table1358[[#This Row],[Discard]]</f>
        <v>0</v>
      </c>
      <c r="O198" s="5">
        <f>RANK(Table1358[[#This Row],[Total2]],Table1358[Total2])</f>
        <v>6</v>
      </c>
    </row>
    <row r="199" spans="10:15">
      <c r="J199" s="3">
        <f>IF(COUNT(Table1358[[#This Row],[BEE1]:[Column4]])&gt;1,MIN(Table1358[[#This Row],[BEE1]:[Column2]]),0)</f>
        <v>0</v>
      </c>
      <c r="K199" s="17">
        <f>SUM(Table1358[[#This Row],[BEE1]:[Column3]])-Table1358[[#This Row],[Discard]]*0.9999</f>
        <v>0</v>
      </c>
      <c r="L199" s="2">
        <f>IF(Table1358[[#This Row],[Total]]&lt;&gt;"",RANK(Table1358[[#This Row],[Total]],Table1358[Total]),"")</f>
        <v>6</v>
      </c>
      <c r="M199" s="44" t="str">
        <f>IF(Table1358[[#This Row],[Name]]&gt;"",Table1358[[#This Row],[Name]],"")</f>
        <v/>
      </c>
      <c r="N199">
        <f>SUM(Table1358[[#This Row],[BEE1]:[Column3]])-Table1358[[#This Row],[Discard]]</f>
        <v>0</v>
      </c>
      <c r="O199" s="5">
        <f>RANK(Table1358[[#This Row],[Total2]],Table1358[Total2])</f>
        <v>6</v>
      </c>
    </row>
    <row r="200" spans="10:15">
      <c r="J200" s="3">
        <f>IF(COUNT(Table1358[[#This Row],[BEE1]:[Column4]])&gt;1,MIN(Table1358[[#This Row],[BEE1]:[Column2]]),0)</f>
        <v>0</v>
      </c>
      <c r="K200" s="17">
        <f>SUM(Table1358[[#This Row],[BEE1]:[Column3]])-Table1358[[#This Row],[Discard]]*0.9999</f>
        <v>0</v>
      </c>
      <c r="L200" s="2">
        <f>IF(Table1358[[#This Row],[Total]]&lt;&gt;"",RANK(Table1358[[#This Row],[Total]],Table1358[Total]),"")</f>
        <v>6</v>
      </c>
      <c r="M200" s="44" t="str">
        <f>IF(Table1358[[#This Row],[Name]]&gt;"",Table1358[[#This Row],[Name]],"")</f>
        <v/>
      </c>
      <c r="N200">
        <f>SUM(Table1358[[#This Row],[BEE1]:[Column3]])-Table1358[[#This Row],[Discard]]</f>
        <v>0</v>
      </c>
      <c r="O200" s="5">
        <f>RANK(Table1358[[#This Row],[Total2]],Table1358[Total2])</f>
        <v>6</v>
      </c>
    </row>
    <row r="201" spans="10:15">
      <c r="J201" s="3">
        <f>IF(COUNT(Table1358[[#This Row],[BEE1]:[Column4]])&gt;1,MIN(Table1358[[#This Row],[BEE1]:[Column2]]),0)</f>
        <v>0</v>
      </c>
      <c r="K201" s="17">
        <f>SUM(Table1358[[#This Row],[BEE1]:[Column3]])-Table1358[[#This Row],[Discard]]*0.9999</f>
        <v>0</v>
      </c>
      <c r="L201" s="2">
        <f>IF(Table1358[[#This Row],[Total]]&lt;&gt;"",RANK(Table1358[[#This Row],[Total]],Table1358[Total]),"")</f>
        <v>6</v>
      </c>
      <c r="M201" s="44" t="str">
        <f>IF(Table1358[[#This Row],[Name]]&gt;"",Table1358[[#This Row],[Name]],"")</f>
        <v/>
      </c>
      <c r="N201">
        <f>SUM(Table1358[[#This Row],[BEE1]:[Column3]])-Table1358[[#This Row],[Discard]]</f>
        <v>0</v>
      </c>
      <c r="O201" s="5">
        <f>RANK(Table1358[[#This Row],[Total2]],Table1358[Total2])</f>
        <v>6</v>
      </c>
    </row>
    <row r="202" spans="10:15">
      <c r="J202" s="3">
        <f>IF(COUNT(Table1358[[#This Row],[BEE1]:[Column4]])&gt;1,MIN(Table1358[[#This Row],[BEE1]:[Column2]]),0)</f>
        <v>0</v>
      </c>
      <c r="K202" s="17">
        <f>SUM(Table1358[[#This Row],[BEE1]:[Column3]])-Table1358[[#This Row],[Discard]]*0.9999</f>
        <v>0</v>
      </c>
      <c r="L202" s="2">
        <f>IF(Table1358[[#This Row],[Total]]&lt;&gt;"",RANK(Table1358[[#This Row],[Total]],Table1358[Total]),"")</f>
        <v>6</v>
      </c>
      <c r="M202" s="44" t="str">
        <f>IF(Table1358[[#This Row],[Name]]&gt;"",Table1358[[#This Row],[Name]],"")</f>
        <v/>
      </c>
      <c r="N202">
        <f>SUM(Table1358[[#This Row],[BEE1]:[Column3]])-Table1358[[#This Row],[Discard]]</f>
        <v>0</v>
      </c>
      <c r="O202" s="5">
        <f>RANK(Table1358[[#This Row],[Total2]],Table1358[Total2])</f>
        <v>6</v>
      </c>
    </row>
    <row r="203" spans="10:15">
      <c r="J203" s="3">
        <f>IF(COUNT(Table1358[[#This Row],[BEE1]:[Column4]])&gt;1,MIN(Table1358[[#This Row],[BEE1]:[Column2]]),0)</f>
        <v>0</v>
      </c>
      <c r="K203" s="17">
        <f>SUM(Table1358[[#This Row],[BEE1]:[Column3]])-Table1358[[#This Row],[Discard]]*0.9999</f>
        <v>0</v>
      </c>
      <c r="L203" s="2">
        <f>IF(Table1358[[#This Row],[Total]]&lt;&gt;"",RANK(Table1358[[#This Row],[Total]],Table1358[Total]),"")</f>
        <v>6</v>
      </c>
      <c r="M203" s="44" t="str">
        <f>IF(Table1358[[#This Row],[Name]]&gt;"",Table1358[[#This Row],[Name]],"")</f>
        <v/>
      </c>
      <c r="N203">
        <f>SUM(Table1358[[#This Row],[BEE1]:[Column3]])-Table1358[[#This Row],[Discard]]</f>
        <v>0</v>
      </c>
      <c r="O203" s="5">
        <f>RANK(Table1358[[#This Row],[Total2]],Table1358[Total2])</f>
        <v>6</v>
      </c>
    </row>
    <row r="204" spans="10:15">
      <c r="J204" s="3">
        <f>IF(COUNT(Table1358[[#This Row],[BEE1]:[Column4]])&gt;1,MIN(Table1358[[#This Row],[BEE1]:[Column2]]),0)</f>
        <v>0</v>
      </c>
      <c r="K204" s="17">
        <f>SUM(Table1358[[#This Row],[BEE1]:[Column3]])-Table1358[[#This Row],[Discard]]*0.9999</f>
        <v>0</v>
      </c>
      <c r="L204" s="2">
        <f>IF(Table1358[[#This Row],[Total]]&lt;&gt;"",RANK(Table1358[[#This Row],[Total]],Table1358[Total]),"")</f>
        <v>6</v>
      </c>
      <c r="M204" s="44" t="str">
        <f>IF(Table1358[[#This Row],[Name]]&gt;"",Table1358[[#This Row],[Name]],"")</f>
        <v/>
      </c>
      <c r="N204">
        <f>SUM(Table1358[[#This Row],[BEE1]:[Column3]])-Table1358[[#This Row],[Discard]]</f>
        <v>0</v>
      </c>
      <c r="O204" s="5">
        <f>RANK(Table1358[[#This Row],[Total2]],Table1358[Total2])</f>
        <v>6</v>
      </c>
    </row>
    <row r="205" spans="10:15">
      <c r="J205" s="3">
        <f>IF(COUNT(Table1358[[#This Row],[BEE1]:[Column4]])&gt;1,MIN(Table1358[[#This Row],[BEE1]:[Column2]]),0)</f>
        <v>0</v>
      </c>
      <c r="K205" s="17">
        <f>SUM(Table1358[[#This Row],[BEE1]:[Column3]])-Table1358[[#This Row],[Discard]]*0.9999</f>
        <v>0</v>
      </c>
      <c r="L205" s="2">
        <f>IF(Table1358[[#This Row],[Total]]&lt;&gt;"",RANK(Table1358[[#This Row],[Total]],Table1358[Total]),"")</f>
        <v>6</v>
      </c>
      <c r="M205" s="44" t="str">
        <f>IF(Table1358[[#This Row],[Name]]&gt;"",Table1358[[#This Row],[Name]],"")</f>
        <v/>
      </c>
      <c r="N205">
        <f>SUM(Table1358[[#This Row],[BEE1]:[Column3]])-Table1358[[#This Row],[Discard]]</f>
        <v>0</v>
      </c>
      <c r="O205" s="5">
        <f>RANK(Table1358[[#This Row],[Total2]],Table1358[Total2])</f>
        <v>6</v>
      </c>
    </row>
    <row r="206" spans="10:15">
      <c r="J206" s="3">
        <f>IF(COUNT(Table1358[[#This Row],[BEE1]:[Column4]])&gt;1,MIN(Table1358[[#This Row],[BEE1]:[Column2]]),0)</f>
        <v>0</v>
      </c>
      <c r="K206" s="17">
        <f>SUM(Table1358[[#This Row],[BEE1]:[Column3]])-Table1358[[#This Row],[Discard]]*0.9999</f>
        <v>0</v>
      </c>
      <c r="L206" s="2">
        <f>IF(Table1358[[#This Row],[Total]]&lt;&gt;"",RANK(Table1358[[#This Row],[Total]],Table1358[Total]),"")</f>
        <v>6</v>
      </c>
      <c r="M206" s="44" t="str">
        <f>IF(Table1358[[#This Row],[Name]]&gt;"",Table1358[[#This Row],[Name]],"")</f>
        <v/>
      </c>
      <c r="N206">
        <f>SUM(Table1358[[#This Row],[BEE1]:[Column3]])-Table1358[[#This Row],[Discard]]</f>
        <v>0</v>
      </c>
      <c r="O206" s="5">
        <f>RANK(Table1358[[#This Row],[Total2]],Table1358[Total2])</f>
        <v>6</v>
      </c>
    </row>
    <row r="207" spans="10:15">
      <c r="J207" s="3">
        <f>IF(COUNT(Table1358[[#This Row],[BEE1]:[Column4]])&gt;1,MIN(Table1358[[#This Row],[BEE1]:[Column2]]),0)</f>
        <v>0</v>
      </c>
      <c r="K207" s="17">
        <f>SUM(Table1358[[#This Row],[BEE1]:[Column3]])-Table1358[[#This Row],[Discard]]*0.9999</f>
        <v>0</v>
      </c>
      <c r="L207" s="2">
        <f>IF(Table1358[[#This Row],[Total]]&lt;&gt;"",RANK(Table1358[[#This Row],[Total]],Table1358[Total]),"")</f>
        <v>6</v>
      </c>
      <c r="M207" s="44" t="str">
        <f>IF(Table1358[[#This Row],[Name]]&gt;"",Table1358[[#This Row],[Name]],"")</f>
        <v/>
      </c>
      <c r="N207">
        <f>SUM(Table1358[[#This Row],[BEE1]:[Column3]])-Table1358[[#This Row],[Discard]]</f>
        <v>0</v>
      </c>
      <c r="O207" s="5">
        <f>RANK(Table1358[[#This Row],[Total2]],Table1358[Total2])</f>
        <v>6</v>
      </c>
    </row>
    <row r="208" spans="10:15">
      <c r="J208" s="3">
        <f>IF(COUNT(Table1358[[#This Row],[BEE1]:[Column4]])&gt;1,MIN(Table1358[[#This Row],[BEE1]:[Column2]]),0)</f>
        <v>0</v>
      </c>
      <c r="K208" s="17">
        <f>SUM(Table1358[[#This Row],[BEE1]:[Column3]])-Table1358[[#This Row],[Discard]]*0.9999</f>
        <v>0</v>
      </c>
      <c r="L208" s="2">
        <f>IF(Table1358[[#This Row],[Total]]&lt;&gt;"",RANK(Table1358[[#This Row],[Total]],Table1358[Total]),"")</f>
        <v>6</v>
      </c>
      <c r="M208" s="44" t="str">
        <f>IF(Table1358[[#This Row],[Name]]&gt;"",Table1358[[#This Row],[Name]],"")</f>
        <v/>
      </c>
      <c r="N208">
        <f>SUM(Table1358[[#This Row],[BEE1]:[Column3]])-Table1358[[#This Row],[Discard]]</f>
        <v>0</v>
      </c>
      <c r="O208" s="5">
        <f>RANK(Table1358[[#This Row],[Total2]],Table1358[Total2])</f>
        <v>6</v>
      </c>
    </row>
    <row r="209" spans="10:15">
      <c r="J209" s="3">
        <f>IF(COUNT(Table1358[[#This Row],[BEE1]:[Column4]])&gt;1,MIN(Table1358[[#This Row],[BEE1]:[Column2]]),0)</f>
        <v>0</v>
      </c>
      <c r="K209" s="17">
        <f>SUM(Table1358[[#This Row],[BEE1]:[Column3]])-Table1358[[#This Row],[Discard]]*0.9999</f>
        <v>0</v>
      </c>
      <c r="L209" s="2">
        <f>IF(Table1358[[#This Row],[Total]]&lt;&gt;"",RANK(Table1358[[#This Row],[Total]],Table1358[Total]),"")</f>
        <v>6</v>
      </c>
      <c r="M209" s="44" t="str">
        <f>IF(Table1358[[#This Row],[Name]]&gt;"",Table1358[[#This Row],[Name]],"")</f>
        <v/>
      </c>
      <c r="N209">
        <f>SUM(Table1358[[#This Row],[BEE1]:[Column3]])-Table1358[[#This Row],[Discard]]</f>
        <v>0</v>
      </c>
      <c r="O209" s="5">
        <f>RANK(Table1358[[#This Row],[Total2]],Table1358[Total2])</f>
        <v>6</v>
      </c>
    </row>
    <row r="210" spans="10:15">
      <c r="J210" s="3">
        <f>IF(COUNT(Table1358[[#This Row],[BEE1]:[Column4]])&gt;1,MIN(Table1358[[#This Row],[BEE1]:[Column2]]),0)</f>
        <v>0</v>
      </c>
      <c r="K210" s="17">
        <f>SUM(Table1358[[#This Row],[BEE1]:[Column3]])-Table1358[[#This Row],[Discard]]*0.9999</f>
        <v>0</v>
      </c>
      <c r="L210" s="2">
        <f>IF(Table1358[[#This Row],[Total]]&lt;&gt;"",RANK(Table1358[[#This Row],[Total]],Table1358[Total]),"")</f>
        <v>6</v>
      </c>
      <c r="M210" s="44" t="str">
        <f>IF(Table1358[[#This Row],[Name]]&gt;"",Table1358[[#This Row],[Name]],"")</f>
        <v/>
      </c>
      <c r="N210">
        <f>SUM(Table1358[[#This Row],[BEE1]:[Column3]])-Table1358[[#This Row],[Discard]]</f>
        <v>0</v>
      </c>
      <c r="O210" s="5">
        <f>RANK(Table1358[[#This Row],[Total2]],Table1358[Total2])</f>
        <v>6</v>
      </c>
    </row>
    <row r="211" spans="10:15">
      <c r="J211" s="3">
        <f>IF(COUNT(Table1358[[#This Row],[BEE1]:[Column4]])&gt;1,MIN(Table1358[[#This Row],[BEE1]:[Column2]]),0)</f>
        <v>0</v>
      </c>
      <c r="K211" s="17">
        <f>SUM(Table1358[[#This Row],[BEE1]:[Column3]])-Table1358[[#This Row],[Discard]]*0.9999</f>
        <v>0</v>
      </c>
      <c r="L211" s="2">
        <f>IF(Table1358[[#This Row],[Total]]&lt;&gt;"",RANK(Table1358[[#This Row],[Total]],Table1358[Total]),"")</f>
        <v>6</v>
      </c>
      <c r="M211" s="44" t="str">
        <f>IF(Table1358[[#This Row],[Name]]&gt;"",Table1358[[#This Row],[Name]],"")</f>
        <v/>
      </c>
      <c r="N211">
        <f>SUM(Table1358[[#This Row],[BEE1]:[Column3]])-Table1358[[#This Row],[Discard]]</f>
        <v>0</v>
      </c>
      <c r="O211" s="5">
        <f>RANK(Table1358[[#This Row],[Total2]],Table1358[Total2])</f>
        <v>6</v>
      </c>
    </row>
    <row r="212" spans="10:15">
      <c r="J212" s="3">
        <f>IF(COUNT(Table1358[[#This Row],[BEE1]:[Column4]])&gt;1,MIN(Table1358[[#This Row],[BEE1]:[Column2]]),0)</f>
        <v>0</v>
      </c>
      <c r="K212" s="17">
        <f>SUM(Table1358[[#This Row],[BEE1]:[Column3]])-Table1358[[#This Row],[Discard]]*0.9999</f>
        <v>0</v>
      </c>
      <c r="L212" s="2">
        <f>IF(Table1358[[#This Row],[Total]]&lt;&gt;"",RANK(Table1358[[#This Row],[Total]],Table1358[Total]),"")</f>
        <v>6</v>
      </c>
      <c r="M212" s="44" t="str">
        <f>IF(Table1358[[#This Row],[Name]]&gt;"",Table1358[[#This Row],[Name]],"")</f>
        <v/>
      </c>
      <c r="N212">
        <f>SUM(Table1358[[#This Row],[BEE1]:[Column3]])-Table1358[[#This Row],[Discard]]</f>
        <v>0</v>
      </c>
      <c r="O212" s="5">
        <f>RANK(Table1358[[#This Row],[Total2]],Table1358[Total2])</f>
        <v>6</v>
      </c>
    </row>
    <row r="213" spans="10:15">
      <c r="J213" s="3">
        <f>IF(COUNT(Table1358[[#This Row],[BEE1]:[Column4]])&gt;1,MIN(Table1358[[#This Row],[BEE1]:[Column2]]),0)</f>
        <v>0</v>
      </c>
      <c r="K213" s="17">
        <f>SUM(Table1358[[#This Row],[BEE1]:[Column3]])-Table1358[[#This Row],[Discard]]*0.9999</f>
        <v>0</v>
      </c>
      <c r="L213" s="2">
        <f>IF(Table1358[[#This Row],[Total]]&lt;&gt;"",RANK(Table1358[[#This Row],[Total]],Table1358[Total]),"")</f>
        <v>6</v>
      </c>
      <c r="M213" s="44" t="str">
        <f>IF(Table1358[[#This Row],[Name]]&gt;"",Table1358[[#This Row],[Name]],"")</f>
        <v/>
      </c>
      <c r="N213">
        <f>SUM(Table1358[[#This Row],[BEE1]:[Column3]])-Table1358[[#This Row],[Discard]]</f>
        <v>0</v>
      </c>
      <c r="O213" s="5">
        <f>RANK(Table1358[[#This Row],[Total2]],Table1358[Total2])</f>
        <v>6</v>
      </c>
    </row>
    <row r="214" spans="10:15">
      <c r="J214" s="3">
        <f>IF(COUNT(Table1358[[#This Row],[BEE1]:[Column4]])&gt;1,MIN(Table1358[[#This Row],[BEE1]:[Column2]]),0)</f>
        <v>0</v>
      </c>
      <c r="K214" s="17">
        <f>SUM(Table1358[[#This Row],[BEE1]:[Column3]])-Table1358[[#This Row],[Discard]]*0.9999</f>
        <v>0</v>
      </c>
      <c r="L214" s="2">
        <f>IF(Table1358[[#This Row],[Total]]&lt;&gt;"",RANK(Table1358[[#This Row],[Total]],Table1358[Total]),"")</f>
        <v>6</v>
      </c>
      <c r="M214" s="44" t="str">
        <f>IF(Table1358[[#This Row],[Name]]&gt;"",Table1358[[#This Row],[Name]],"")</f>
        <v/>
      </c>
      <c r="N214">
        <f>SUM(Table1358[[#This Row],[BEE1]:[Column3]])-Table1358[[#This Row],[Discard]]</f>
        <v>0</v>
      </c>
      <c r="O214" s="5">
        <f>RANK(Table1358[[#This Row],[Total2]],Table1358[Total2])</f>
        <v>6</v>
      </c>
    </row>
    <row r="215" spans="10:15">
      <c r="J215" s="3">
        <f>IF(COUNT(Table1358[[#This Row],[BEE1]:[Column4]])&gt;1,MIN(Table1358[[#This Row],[BEE1]:[Column2]]),0)</f>
        <v>0</v>
      </c>
      <c r="K215" s="17">
        <f>SUM(Table1358[[#This Row],[BEE1]:[Column3]])-Table1358[[#This Row],[Discard]]*0.9999</f>
        <v>0</v>
      </c>
      <c r="L215" s="2">
        <f>IF(Table1358[[#This Row],[Total]]&lt;&gt;"",RANK(Table1358[[#This Row],[Total]],Table1358[Total]),"")</f>
        <v>6</v>
      </c>
      <c r="M215" s="44" t="str">
        <f>IF(Table1358[[#This Row],[Name]]&gt;"",Table1358[[#This Row],[Name]],"")</f>
        <v/>
      </c>
      <c r="N215">
        <f>SUM(Table1358[[#This Row],[BEE1]:[Column3]])-Table1358[[#This Row],[Discard]]</f>
        <v>0</v>
      </c>
      <c r="O215" s="5">
        <f>RANK(Table1358[[#This Row],[Total2]],Table1358[Total2])</f>
        <v>6</v>
      </c>
    </row>
    <row r="216" spans="10:15">
      <c r="J216" s="3">
        <f>IF(COUNT(Table1358[[#This Row],[BEE1]:[Column4]])&gt;1,MIN(Table1358[[#This Row],[BEE1]:[Column2]]),0)</f>
        <v>0</v>
      </c>
      <c r="K216" s="17">
        <f>SUM(Table1358[[#This Row],[BEE1]:[Column3]])-Table1358[[#This Row],[Discard]]*0.9999</f>
        <v>0</v>
      </c>
      <c r="L216" s="2">
        <f>IF(Table1358[[#This Row],[Total]]&lt;&gt;"",RANK(Table1358[[#This Row],[Total]],Table1358[Total]),"")</f>
        <v>6</v>
      </c>
      <c r="M216" s="44" t="str">
        <f>IF(Table1358[[#This Row],[Name]]&gt;"",Table1358[[#This Row],[Name]],"")</f>
        <v/>
      </c>
      <c r="N216">
        <f>SUM(Table1358[[#This Row],[BEE1]:[Column3]])-Table1358[[#This Row],[Discard]]</f>
        <v>0</v>
      </c>
      <c r="O216" s="5">
        <f>RANK(Table1358[[#This Row],[Total2]],Table1358[Total2])</f>
        <v>6</v>
      </c>
    </row>
    <row r="217" spans="10:15">
      <c r="J217" s="3">
        <f>IF(COUNT(Table1358[[#This Row],[BEE1]:[Column4]])&gt;1,MIN(Table1358[[#This Row],[BEE1]:[Column2]]),0)</f>
        <v>0</v>
      </c>
      <c r="K217" s="17">
        <f>SUM(Table1358[[#This Row],[BEE1]:[Column3]])-Table1358[[#This Row],[Discard]]*0.9999</f>
        <v>0</v>
      </c>
      <c r="L217" s="2">
        <f>IF(Table1358[[#This Row],[Total]]&lt;&gt;"",RANK(Table1358[[#This Row],[Total]],Table1358[Total]),"")</f>
        <v>6</v>
      </c>
      <c r="M217" s="44" t="str">
        <f>IF(Table1358[[#This Row],[Name]]&gt;"",Table1358[[#This Row],[Name]],"")</f>
        <v/>
      </c>
      <c r="N217">
        <f>SUM(Table1358[[#This Row],[BEE1]:[Column3]])-Table1358[[#This Row],[Discard]]</f>
        <v>0</v>
      </c>
      <c r="O217" s="5">
        <f>RANK(Table1358[[#This Row],[Total2]],Table1358[Total2])</f>
        <v>6</v>
      </c>
    </row>
    <row r="218" spans="10:15">
      <c r="J218" s="3">
        <f>IF(COUNT(Table1358[[#This Row],[BEE1]:[Column4]])&gt;1,MIN(Table1358[[#This Row],[BEE1]:[Column2]]),0)</f>
        <v>0</v>
      </c>
      <c r="K218" s="17">
        <f>SUM(Table1358[[#This Row],[BEE1]:[Column3]])-Table1358[[#This Row],[Discard]]*0.9999</f>
        <v>0</v>
      </c>
      <c r="L218" s="2">
        <f>IF(Table1358[[#This Row],[Total]]&lt;&gt;"",RANK(Table1358[[#This Row],[Total]],Table1358[Total]),"")</f>
        <v>6</v>
      </c>
      <c r="M218" s="44" t="str">
        <f>IF(Table1358[[#This Row],[Name]]&gt;"",Table1358[[#This Row],[Name]],"")</f>
        <v/>
      </c>
      <c r="N218">
        <f>SUM(Table1358[[#This Row],[BEE1]:[Column3]])-Table1358[[#This Row],[Discard]]</f>
        <v>0</v>
      </c>
      <c r="O218" s="5">
        <f>RANK(Table1358[[#This Row],[Total2]],Table1358[Total2])</f>
        <v>6</v>
      </c>
    </row>
    <row r="219" spans="10:15">
      <c r="J219" s="3">
        <f>IF(COUNT(Table1358[[#This Row],[BEE1]:[Column4]])&gt;1,MIN(Table1358[[#This Row],[BEE1]:[Column2]]),0)</f>
        <v>0</v>
      </c>
      <c r="K219" s="17">
        <f>SUM(Table1358[[#This Row],[BEE1]:[Column3]])-Table1358[[#This Row],[Discard]]*0.9999</f>
        <v>0</v>
      </c>
      <c r="L219" s="2">
        <f>IF(Table1358[[#This Row],[Total]]&lt;&gt;"",RANK(Table1358[[#This Row],[Total]],Table1358[Total]),"")</f>
        <v>6</v>
      </c>
      <c r="M219" s="44" t="str">
        <f>IF(Table1358[[#This Row],[Name]]&gt;"",Table1358[[#This Row],[Name]],"")</f>
        <v/>
      </c>
      <c r="N219">
        <f>SUM(Table1358[[#This Row],[BEE1]:[Column3]])-Table1358[[#This Row],[Discard]]</f>
        <v>0</v>
      </c>
      <c r="O219" s="5">
        <f>RANK(Table1358[[#This Row],[Total2]],Table1358[Total2])</f>
        <v>6</v>
      </c>
    </row>
    <row r="220" spans="10:15">
      <c r="J220" s="3">
        <f>IF(COUNT(Table1358[[#This Row],[BEE1]:[Column4]])&gt;1,MIN(Table1358[[#This Row],[BEE1]:[Column2]]),0)</f>
        <v>0</v>
      </c>
      <c r="K220" s="17">
        <f>SUM(Table1358[[#This Row],[BEE1]:[Column3]])-Table1358[[#This Row],[Discard]]*0.9999</f>
        <v>0</v>
      </c>
      <c r="L220" s="2">
        <f>IF(Table1358[[#This Row],[Total]]&lt;&gt;"",RANK(Table1358[[#This Row],[Total]],Table1358[Total]),"")</f>
        <v>6</v>
      </c>
      <c r="M220" s="44" t="str">
        <f>IF(Table1358[[#This Row],[Name]]&gt;"",Table1358[[#This Row],[Name]],"")</f>
        <v/>
      </c>
      <c r="N220">
        <f>SUM(Table1358[[#This Row],[BEE1]:[Column3]])-Table1358[[#This Row],[Discard]]</f>
        <v>0</v>
      </c>
      <c r="O220" s="5">
        <f>RANK(Table1358[[#This Row],[Total2]],Table1358[Total2])</f>
        <v>6</v>
      </c>
    </row>
    <row r="221" spans="10:15">
      <c r="J221" s="3">
        <f>IF(COUNT(Table1358[[#This Row],[BEE1]:[Column4]])&gt;1,MIN(Table1358[[#This Row],[BEE1]:[Column2]]),0)</f>
        <v>0</v>
      </c>
      <c r="K221" s="17">
        <f>SUM(Table1358[[#This Row],[BEE1]:[Column3]])-Table1358[[#This Row],[Discard]]*0.9999</f>
        <v>0</v>
      </c>
      <c r="L221" s="2">
        <f>IF(Table1358[[#This Row],[Total]]&lt;&gt;"",RANK(Table1358[[#This Row],[Total]],Table1358[Total]),"")</f>
        <v>6</v>
      </c>
      <c r="M221" s="44" t="str">
        <f>IF(Table1358[[#This Row],[Name]]&gt;"",Table1358[[#This Row],[Name]],"")</f>
        <v/>
      </c>
      <c r="N221">
        <f>SUM(Table1358[[#This Row],[BEE1]:[Column3]])-Table1358[[#This Row],[Discard]]</f>
        <v>0</v>
      </c>
      <c r="O221" s="5">
        <f>RANK(Table1358[[#This Row],[Total2]],Table1358[Total2])</f>
        <v>6</v>
      </c>
    </row>
    <row r="222" spans="10:15">
      <c r="J222" s="3">
        <f>IF(COUNT(Table1358[[#This Row],[BEE1]:[Column4]])&gt;1,MIN(Table1358[[#This Row],[BEE1]:[Column2]]),0)</f>
        <v>0</v>
      </c>
      <c r="K222" s="17">
        <f>SUM(Table1358[[#This Row],[BEE1]:[Column3]])-Table1358[[#This Row],[Discard]]*0.9999</f>
        <v>0</v>
      </c>
      <c r="L222" s="2">
        <f>IF(Table1358[[#This Row],[Total]]&lt;&gt;"",RANK(Table1358[[#This Row],[Total]],Table1358[Total]),"")</f>
        <v>6</v>
      </c>
      <c r="M222" s="44" t="str">
        <f>IF(Table1358[[#This Row],[Name]]&gt;"",Table1358[[#This Row],[Name]],"")</f>
        <v/>
      </c>
      <c r="N222">
        <f>SUM(Table1358[[#This Row],[BEE1]:[Column3]])-Table1358[[#This Row],[Discard]]</f>
        <v>0</v>
      </c>
      <c r="O222" s="5">
        <f>RANK(Table1358[[#This Row],[Total2]],Table1358[Total2])</f>
        <v>6</v>
      </c>
    </row>
    <row r="223" spans="10:15">
      <c r="J223" s="3">
        <f>IF(COUNT(Table1358[[#This Row],[BEE1]:[Column4]])&gt;1,MIN(Table1358[[#This Row],[BEE1]:[Column2]]),0)</f>
        <v>0</v>
      </c>
      <c r="K223" s="17">
        <f>SUM(Table1358[[#This Row],[BEE1]:[Column3]])-Table1358[[#This Row],[Discard]]*0.9999</f>
        <v>0</v>
      </c>
      <c r="L223" s="2">
        <f>IF(Table1358[[#This Row],[Total]]&lt;&gt;"",RANK(Table1358[[#This Row],[Total]],Table1358[Total]),"")</f>
        <v>6</v>
      </c>
      <c r="M223" s="44" t="str">
        <f>IF(Table1358[[#This Row],[Name]]&gt;"",Table1358[[#This Row],[Name]],"")</f>
        <v/>
      </c>
      <c r="N223">
        <f>SUM(Table1358[[#This Row],[BEE1]:[Column3]])-Table1358[[#This Row],[Discard]]</f>
        <v>0</v>
      </c>
      <c r="O223" s="5">
        <f>RANK(Table1358[[#This Row],[Total2]],Table1358[Total2])</f>
        <v>6</v>
      </c>
    </row>
    <row r="224" spans="10:15">
      <c r="J224" s="3">
        <f>IF(COUNT(Table1358[[#This Row],[BEE1]:[Column4]])&gt;1,MIN(Table1358[[#This Row],[BEE1]:[Column2]]),0)</f>
        <v>0</v>
      </c>
      <c r="K224" s="17">
        <f>SUM(Table1358[[#This Row],[BEE1]:[Column3]])-Table1358[[#This Row],[Discard]]*0.9999</f>
        <v>0</v>
      </c>
      <c r="L224" s="2">
        <f>IF(Table1358[[#This Row],[Total]]&lt;&gt;"",RANK(Table1358[[#This Row],[Total]],Table1358[Total]),"")</f>
        <v>6</v>
      </c>
      <c r="M224" s="44" t="str">
        <f>IF(Table1358[[#This Row],[Name]]&gt;"",Table1358[[#This Row],[Name]],"")</f>
        <v/>
      </c>
      <c r="N224">
        <f>SUM(Table1358[[#This Row],[BEE1]:[Column3]])-Table1358[[#This Row],[Discard]]</f>
        <v>0</v>
      </c>
      <c r="O224" s="5">
        <f>RANK(Table1358[[#This Row],[Total2]],Table1358[Total2])</f>
        <v>6</v>
      </c>
    </row>
    <row r="225" spans="1:15">
      <c r="J225" s="3">
        <f>IF(COUNT(Table1358[[#This Row],[BEE1]:[Column4]])&gt;1,MIN(Table1358[[#This Row],[BEE1]:[Column2]]),0)</f>
        <v>0</v>
      </c>
      <c r="K225" s="17">
        <f>SUM(Table1358[[#This Row],[BEE1]:[Column3]])-Table1358[[#This Row],[Discard]]*0.9999</f>
        <v>0</v>
      </c>
      <c r="L225" s="2">
        <f>IF(Table1358[[#This Row],[Total]]&lt;&gt;"",RANK(Table1358[[#This Row],[Total]],Table1358[Total]),"")</f>
        <v>6</v>
      </c>
      <c r="M225" s="44" t="str">
        <f>IF(Table1358[[#This Row],[Name]]&gt;"",Table1358[[#This Row],[Name]],"")</f>
        <v/>
      </c>
      <c r="N225">
        <f>SUM(Table1358[[#This Row],[BEE1]:[Column3]])-Table1358[[#This Row],[Discard]]</f>
        <v>0</v>
      </c>
      <c r="O225" s="5">
        <f>RANK(Table1358[[#This Row],[Total2]],Table1358[Total2])</f>
        <v>6</v>
      </c>
    </row>
    <row r="226" spans="1:15">
      <c r="J226" s="3">
        <f>IF(COUNT(Table1358[[#This Row],[BEE1]:[Column4]])&gt;1,MIN(Table1358[[#This Row],[BEE1]:[Column2]]),0)</f>
        <v>0</v>
      </c>
      <c r="K226" s="17">
        <f>SUM(Table1358[[#This Row],[BEE1]:[Column3]])-Table1358[[#This Row],[Discard]]*0.9999</f>
        <v>0</v>
      </c>
      <c r="L226" s="2">
        <f>IF(Table1358[[#This Row],[Total]]&lt;&gt;"",RANK(Table1358[[#This Row],[Total]],Table1358[Total]),"")</f>
        <v>6</v>
      </c>
      <c r="M226" s="44" t="str">
        <f>IF(Table1358[[#This Row],[Name]]&gt;"",Table1358[[#This Row],[Name]],"")</f>
        <v/>
      </c>
      <c r="N226">
        <f>SUM(Table1358[[#This Row],[BEE1]:[Column3]])-Table1358[[#This Row],[Discard]]</f>
        <v>0</v>
      </c>
      <c r="O226" s="5">
        <f>RANK(Table1358[[#This Row],[Total2]],Table1358[Total2])</f>
        <v>6</v>
      </c>
    </row>
    <row r="227" spans="1:15">
      <c r="J227" s="3">
        <f>IF(COUNT(Table1358[[#This Row],[BEE1]:[Column4]])&gt;1,MIN(Table1358[[#This Row],[BEE1]:[Column2]]),0)</f>
        <v>0</v>
      </c>
      <c r="K227" s="17">
        <f>SUM(Table1358[[#This Row],[BEE1]:[Column3]])-Table1358[[#This Row],[Discard]]*0.9999</f>
        <v>0</v>
      </c>
      <c r="L227" s="2">
        <f>IF(Table1358[[#This Row],[Total]]&lt;&gt;"",RANK(Table1358[[#This Row],[Total]],Table1358[Total]),"")</f>
        <v>6</v>
      </c>
      <c r="M227" s="44" t="str">
        <f>IF(Table1358[[#This Row],[Name]]&gt;"",Table1358[[#This Row],[Name]],"")</f>
        <v/>
      </c>
      <c r="N227">
        <f>SUM(Table1358[[#This Row],[BEE1]:[Column3]])-Table1358[[#This Row],[Discard]]</f>
        <v>0</v>
      </c>
      <c r="O227" s="5">
        <f>RANK(Table1358[[#This Row],[Total2]],Table1358[Total2])</f>
        <v>6</v>
      </c>
    </row>
    <row r="228" spans="1:15">
      <c r="J228" s="3">
        <f>IF(COUNT(Table1358[[#This Row],[BEE1]:[Column4]])&gt;1,MIN(Table1358[[#This Row],[BEE1]:[Column2]]),0)</f>
        <v>0</v>
      </c>
      <c r="K228" s="17">
        <f>SUM(Table1358[[#This Row],[BEE1]:[Column3]])-Table1358[[#This Row],[Discard]]*0.9999</f>
        <v>0</v>
      </c>
      <c r="L228" s="2">
        <f>IF(Table1358[[#This Row],[Total]]&lt;&gt;"",RANK(Table1358[[#This Row],[Total]],Table1358[Total]),"")</f>
        <v>6</v>
      </c>
      <c r="M228" s="44" t="str">
        <f>IF(Table1358[[#This Row],[Name]]&gt;"",Table1358[[#This Row],[Name]],"")</f>
        <v/>
      </c>
      <c r="N228">
        <f>SUM(Table1358[[#This Row],[BEE1]:[Column3]])-Table1358[[#This Row],[Discard]]</f>
        <v>0</v>
      </c>
      <c r="O228" s="5">
        <f>RANK(Table1358[[#This Row],[Total2]],Table1358[Total2])</f>
        <v>6</v>
      </c>
    </row>
    <row r="229" spans="1:15">
      <c r="J229" s="3">
        <f>IF(COUNT(Table1358[[#This Row],[BEE1]:[Column4]])&gt;1,MIN(Table1358[[#This Row],[BEE1]:[Column2]]),0)</f>
        <v>0</v>
      </c>
      <c r="K229" s="17">
        <f>SUM(Table1358[[#This Row],[BEE1]:[Column3]])-Table1358[[#This Row],[Discard]]*0.9999</f>
        <v>0</v>
      </c>
      <c r="L229" s="2">
        <f>IF(Table1358[[#This Row],[Total]]&lt;&gt;"",RANK(Table1358[[#This Row],[Total]],Table1358[Total]),"")</f>
        <v>6</v>
      </c>
      <c r="M229" s="44" t="str">
        <f>IF(Table1358[[#This Row],[Name]]&gt;"",Table1358[[#This Row],[Name]],"")</f>
        <v/>
      </c>
      <c r="N229">
        <f>SUM(Table1358[[#This Row],[BEE1]:[Column3]])-Table1358[[#This Row],[Discard]]</f>
        <v>0</v>
      </c>
      <c r="O229" s="5">
        <f>RANK(Table1358[[#This Row],[Total2]],Table1358[Total2])</f>
        <v>6</v>
      </c>
    </row>
    <row r="230" spans="1:15">
      <c r="A230" s="11"/>
      <c r="B230" s="10"/>
      <c r="C230" s="10"/>
      <c r="D230" s="10"/>
      <c r="E230" s="10"/>
      <c r="F230" s="10"/>
      <c r="G230" s="10"/>
      <c r="H230" s="10"/>
      <c r="I230" s="10"/>
      <c r="J230" s="3">
        <f>IF(COUNT(Table1358[[#This Row],[BEE1]:[Column4]])&gt;1,MIN(Table1358[[#This Row],[BEE1]:[Column2]]),0)</f>
        <v>0</v>
      </c>
      <c r="K230" s="17">
        <f>SUM(Table1358[[#This Row],[BEE1]:[Column3]])-Table1358[[#This Row],[Discard]]*0.9999</f>
        <v>0</v>
      </c>
      <c r="L230" s="10">
        <f>IF(Table1358[[#This Row],[Total]]&lt;&gt;"",RANK(Table1358[[#This Row],[Total]],Table1358[Total]),"")</f>
        <v>6</v>
      </c>
      <c r="M230" s="44" t="str">
        <f>IF(Table1358[[#This Row],[Name]]&gt;"",Table1358[[#This Row],[Name]],"")</f>
        <v/>
      </c>
      <c r="N230">
        <f>SUM(Table1358[[#This Row],[BEE1]:[Column3]])-Table1358[[#This Row],[Discard]]</f>
        <v>0</v>
      </c>
      <c r="O230" s="5">
        <f>RANK(Table1358[[#This Row],[Total2]],Table1358[Total2])</f>
        <v>6</v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F230"/>
  <sheetViews>
    <sheetView workbookViewId="0">
      <selection activeCell="O7" sqref="O7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5" customWidth="1"/>
  </cols>
  <sheetData>
    <row r="1" spans="1:32" s="1" customFormat="1" ht="28.5">
      <c r="A1" s="127" t="s">
        <v>359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15"/>
    </row>
    <row r="3" spans="1:32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16" t="s">
        <v>10</v>
      </c>
    </row>
    <row r="4" spans="1:32">
      <c r="A4" s="88" t="s">
        <v>85</v>
      </c>
      <c r="B4" s="94" t="s">
        <v>86</v>
      </c>
      <c r="C4" s="90">
        <v>500</v>
      </c>
      <c r="D4" s="90">
        <v>500</v>
      </c>
      <c r="E4" s="32">
        <v>480</v>
      </c>
      <c r="F4" s="32">
        <v>480</v>
      </c>
      <c r="G4" s="32"/>
      <c r="J4" s="3">
        <f>IF(COUNT(Table136[[#This Row],[BEE1]:[Column4]])&gt;1,MIN(Table136[[#This Row],[BEE1]:[Column2]]),0)</f>
        <v>480</v>
      </c>
      <c r="K4" s="17">
        <f>IF(SUM(Table136[[#This Row],[BEE1]:[Column4]])-Table136[[#This Row],[Discard]]+Table136[[#This Row],[Discard]]/100000&gt;0,SUM(Table136[[#This Row],[BEE1]:[Column4]])-Table136[[#This Row],[Discard]]*0.9999,"")</f>
        <v>1480.048</v>
      </c>
      <c r="L4" s="2">
        <f>IF(Table136[[#This Row],[Total]]&lt;&gt;"",RANK(Table136[[#This Row],[Total]],Table136[Total]),"")</f>
        <v>1</v>
      </c>
      <c r="M4" s="5" t="str">
        <f>IF(Table136[[#This Row],[Name]]&lt;&gt;"",Table136[[#This Row],[Name]],"")</f>
        <v>Nick MacLeod</v>
      </c>
    </row>
    <row r="5" spans="1:32">
      <c r="A5" s="93" t="s">
        <v>93</v>
      </c>
      <c r="B5" s="94" t="s">
        <v>82</v>
      </c>
      <c r="C5" s="90">
        <v>480</v>
      </c>
      <c r="D5" s="90">
        <v>480</v>
      </c>
      <c r="E5" s="32">
        <v>500</v>
      </c>
      <c r="F5" s="32">
        <v>500</v>
      </c>
      <c r="G5" s="32"/>
      <c r="J5" s="3">
        <f>IF(COUNT(Table136[[#This Row],[BEE1]:[Column4]])&gt;1,MIN(Table136[[#This Row],[BEE1]:[Column2]]),0)</f>
        <v>480</v>
      </c>
      <c r="K5" s="17">
        <f>IF(SUM(Table136[[#This Row],[BEE1]:[Column4]])-Table136[[#This Row],[Discard]]+Table136[[#This Row],[Discard]]/100000&gt;0,SUM(Table136[[#This Row],[BEE1]:[Column4]])-Table136[[#This Row],[Discard]]*0.9999,"")</f>
        <v>1480.048</v>
      </c>
      <c r="L5" s="2">
        <f>IF(Table136[[#This Row],[Total]]&lt;&gt;"",RANK(Table136[[#This Row],[Total]],Table136[Total]),"")</f>
        <v>1</v>
      </c>
      <c r="M5" s="5" t="str">
        <f>IF(Table136[[#This Row],[Name]]&lt;&gt;"",Table136[[#This Row],[Name]],"")</f>
        <v>Cian Ross</v>
      </c>
    </row>
    <row r="6" spans="1:32">
      <c r="A6" s="88" t="s">
        <v>96</v>
      </c>
      <c r="B6" s="94" t="s">
        <v>86</v>
      </c>
      <c r="C6" s="90">
        <v>460</v>
      </c>
      <c r="D6" s="90">
        <v>460</v>
      </c>
      <c r="E6" s="32">
        <v>460</v>
      </c>
      <c r="F6" s="32">
        <v>400</v>
      </c>
      <c r="G6" s="32"/>
      <c r="J6" s="3">
        <f>IF(COUNT(Table136[[#This Row],[BEE1]:[Column4]])&gt;1,MIN(Table136[[#This Row],[BEE1]:[Column2]]),0)</f>
        <v>400</v>
      </c>
      <c r="K6" s="17">
        <f>IF(SUM(Table136[[#This Row],[BEE1]:[Column4]])-Table136[[#This Row],[Discard]]+Table136[[#This Row],[Discard]]/100000&gt;0,SUM(Table136[[#This Row],[BEE1]:[Column4]])-Table136[[#This Row],[Discard]]*0.9999,"")</f>
        <v>1380.04</v>
      </c>
      <c r="L6" s="2">
        <f>IF(Table136[[#This Row],[Total]]&lt;&gt;"",RANK(Table136[[#This Row],[Total]],Table136[Total]),"")</f>
        <v>3</v>
      </c>
      <c r="M6" s="5" t="str">
        <f>IF(Table136[[#This Row],[Name]]&lt;&gt;"",Table136[[#This Row],[Name]],"")</f>
        <v>Conor O'Sullivan</v>
      </c>
    </row>
    <row r="7" spans="1:32">
      <c r="A7" s="95" t="s">
        <v>326</v>
      </c>
      <c r="B7" s="90" t="s">
        <v>86</v>
      </c>
      <c r="C7" s="90">
        <v>430</v>
      </c>
      <c r="D7" s="90">
        <v>440</v>
      </c>
      <c r="E7" s="37">
        <v>440</v>
      </c>
      <c r="F7" s="37">
        <v>430</v>
      </c>
      <c r="G7" s="37"/>
      <c r="H7" s="36"/>
      <c r="I7" s="36"/>
      <c r="J7" s="3">
        <f>IF(COUNT(Table136[[#This Row],[BEE1]:[Column4]])&gt;1,MIN(Table136[[#This Row],[BEE1]:[Column2]]),0)</f>
        <v>430</v>
      </c>
      <c r="K7" s="17">
        <f>IF(SUM(Table136[[#This Row],[BEE1]:[Column4]])-Table136[[#This Row],[Discard]]+Table136[[#This Row],[Discard]]/100000&gt;0,SUM(Table136[[#This Row],[BEE1]:[Column4]])-Table136[[#This Row],[Discard]]*0.9999,"")</f>
        <v>1310.0430000000001</v>
      </c>
      <c r="L7" s="36">
        <f>IF(Table136[[#This Row],[Total]]&lt;&gt;"",RANK(Table136[[#This Row],[Total]],Table136[Total]),"")</f>
        <v>4</v>
      </c>
      <c r="M7" s="5" t="str">
        <f>IF(Table136[[#This Row],[Name]]&lt;&gt;"",Table136[[#This Row],[Name]],"")</f>
        <v>Seán Loughnane</v>
      </c>
    </row>
    <row r="8" spans="1:32">
      <c r="A8" s="88" t="s">
        <v>94</v>
      </c>
      <c r="B8" s="94" t="s">
        <v>86</v>
      </c>
      <c r="C8" s="92">
        <v>440</v>
      </c>
      <c r="D8" s="92">
        <v>430</v>
      </c>
      <c r="E8" s="32">
        <v>420</v>
      </c>
      <c r="F8" s="32">
        <v>440</v>
      </c>
      <c r="G8" s="32"/>
      <c r="J8" s="3">
        <f>IF(COUNT(Table136[[#This Row],[BEE1]:[Column4]])&gt;1,MIN(Table136[[#This Row],[BEE1]:[Column2]]),0)</f>
        <v>420</v>
      </c>
      <c r="K8" s="17">
        <f>IF(SUM(Table136[[#This Row],[BEE1]:[Column4]])-Table136[[#This Row],[Discard]]+Table136[[#This Row],[Discard]]/100000&gt;0,SUM(Table136[[#This Row],[BEE1]:[Column4]])-Table136[[#This Row],[Discard]]*0.9999,"")</f>
        <v>1310.0419999999999</v>
      </c>
      <c r="L8" s="2">
        <f>IF(Table136[[#This Row],[Total]]&lt;&gt;"",RANK(Table136[[#This Row],[Total]],Table136[Total]),"")</f>
        <v>5</v>
      </c>
      <c r="M8" s="5" t="str">
        <f>IF(Table136[[#This Row],[Name]]&lt;&gt;"",Table136[[#This Row],[Name]],"")</f>
        <v>Ben Loughnane</v>
      </c>
    </row>
    <row r="9" spans="1:32">
      <c r="A9" s="88" t="s">
        <v>97</v>
      </c>
      <c r="B9" s="94" t="s">
        <v>82</v>
      </c>
      <c r="C9" s="90">
        <v>385</v>
      </c>
      <c r="D9" s="90">
        <v>420</v>
      </c>
      <c r="E9" s="32">
        <v>395</v>
      </c>
      <c r="F9" s="32">
        <v>460</v>
      </c>
      <c r="G9" s="32"/>
      <c r="J9" s="3">
        <f>IF(COUNT(Table136[[#This Row],[BEE1]:[Column4]])&gt;1,MIN(Table136[[#This Row],[BEE1]:[Column2]]),0)</f>
        <v>385</v>
      </c>
      <c r="K9" s="17">
        <f>IF(SUM(Table136[[#This Row],[BEE1]:[Column4]])-Table136[[#This Row],[Discard]]+Table136[[#This Row],[Discard]]/100000&gt;0,SUM(Table136[[#This Row],[BEE1]:[Column4]])-Table136[[#This Row],[Discard]]*0.9999,"")</f>
        <v>1275.0385000000001</v>
      </c>
      <c r="L9" s="2">
        <f>IF(Table136[[#This Row],[Total]]&lt;&gt;"",RANK(Table136[[#This Row],[Total]],Table136[Total]),"")</f>
        <v>6</v>
      </c>
      <c r="M9" s="5" t="str">
        <f>IF(Table136[[#This Row],[Name]]&lt;&gt;"",Table136[[#This Row],[Name]],"")</f>
        <v>David Manning</v>
      </c>
    </row>
    <row r="10" spans="1:32">
      <c r="A10" s="88" t="s">
        <v>331</v>
      </c>
      <c r="B10" s="90" t="s">
        <v>88</v>
      </c>
      <c r="C10" s="90">
        <v>0</v>
      </c>
      <c r="D10" s="90">
        <v>410</v>
      </c>
      <c r="E10" s="32">
        <v>430</v>
      </c>
      <c r="F10" s="32">
        <v>410</v>
      </c>
      <c r="G10" s="32"/>
      <c r="J10" s="3">
        <f>IF(COUNT(Table136[[#This Row],[BEE1]:[Column4]])&gt;1,MIN(Table136[[#This Row],[BEE1]:[Column2]]),0)</f>
        <v>0</v>
      </c>
      <c r="K10" s="17">
        <f>IF(SUM(Table136[[#This Row],[BEE1]:[Column4]])-Table136[[#This Row],[Discard]]+Table136[[#This Row],[Discard]]/100000&gt;0,SUM(Table136[[#This Row],[BEE1]:[Column4]])-Table136[[#This Row],[Discard]]*0.9999,"")</f>
        <v>1250</v>
      </c>
      <c r="L10" s="2">
        <f>IF(Table136[[#This Row],[Total]]&lt;&gt;"",RANK(Table136[[#This Row],[Total]],Table136[Total]),"")</f>
        <v>7</v>
      </c>
      <c r="M10" s="5" t="str">
        <f>IF(Table136[[#This Row],[Name]]&lt;&gt;"",Table136[[#This Row],[Name]],"")</f>
        <v>Darragh O' Brien</v>
      </c>
    </row>
    <row r="11" spans="1:32">
      <c r="A11" s="88" t="s">
        <v>327</v>
      </c>
      <c r="B11" s="90" t="s">
        <v>86</v>
      </c>
      <c r="C11" s="90">
        <v>420</v>
      </c>
      <c r="D11" s="90">
        <v>383</v>
      </c>
      <c r="E11" s="32">
        <v>400</v>
      </c>
      <c r="F11" s="32">
        <v>420</v>
      </c>
      <c r="G11" s="32"/>
      <c r="J11" s="3">
        <f>IF(COUNT(Table136[[#This Row],[BEE1]:[Column4]])&gt;1,MIN(Table136[[#This Row],[BEE1]:[Column2]]),0)</f>
        <v>383</v>
      </c>
      <c r="K11" s="17">
        <f>IF(SUM(Table136[[#This Row],[BEE1]:[Column4]])-Table136[[#This Row],[Discard]]+Table136[[#This Row],[Discard]]/100000&gt;0,SUM(Table136[[#This Row],[BEE1]:[Column4]])-Table136[[#This Row],[Discard]]*0.9999,"")</f>
        <v>1240.0382999999999</v>
      </c>
      <c r="L11" s="2">
        <f>IF(Table136[[#This Row],[Total]]&lt;&gt;"",RANK(Table136[[#This Row],[Total]],Table136[Total]),"")</f>
        <v>8</v>
      </c>
      <c r="M11" s="5" t="str">
        <f>IF(Table136[[#This Row],[Name]]&lt;&gt;"",Table136[[#This Row],[Name]],"")</f>
        <v>Rory O' Brien</v>
      </c>
    </row>
    <row r="12" spans="1:32">
      <c r="A12" s="88" t="s">
        <v>98</v>
      </c>
      <c r="B12" s="94" t="s">
        <v>86</v>
      </c>
      <c r="C12" s="90">
        <v>400</v>
      </c>
      <c r="D12" s="90">
        <v>400</v>
      </c>
      <c r="E12" s="32">
        <v>410</v>
      </c>
      <c r="F12" s="32">
        <v>388</v>
      </c>
      <c r="G12" s="32"/>
      <c r="J12" s="3">
        <f>IF(COUNT(Table136[[#This Row],[BEE1]:[Column4]])&gt;1,MIN(Table136[[#This Row],[BEE1]:[Column2]]),0)</f>
        <v>388</v>
      </c>
      <c r="K12" s="17">
        <f>IF(SUM(Table136[[#This Row],[BEE1]:[Column4]])-Table136[[#This Row],[Discard]]+Table136[[#This Row],[Discard]]/100000&gt;0,SUM(Table136[[#This Row],[BEE1]:[Column4]])-Table136[[#This Row],[Discard]]*0.9999,"")</f>
        <v>1210.0388</v>
      </c>
      <c r="L12" s="2">
        <f>IF(Table136[[#This Row],[Total]]&lt;&gt;"",RANK(Table136[[#This Row],[Total]],Table136[Total]),"")</f>
        <v>9</v>
      </c>
      <c r="M12" s="5" t="str">
        <f>IF(Table136[[#This Row],[Name]]&lt;&gt;"",Table136[[#This Row],[Name]],"")</f>
        <v>Rory Griffin</v>
      </c>
    </row>
    <row r="13" spans="1:32">
      <c r="A13" s="88" t="s">
        <v>328</v>
      </c>
      <c r="B13" s="90" t="s">
        <v>329</v>
      </c>
      <c r="C13" s="90">
        <v>410</v>
      </c>
      <c r="D13" s="90">
        <v>390</v>
      </c>
      <c r="E13" s="32">
        <v>383</v>
      </c>
      <c r="F13" s="32">
        <v>0</v>
      </c>
      <c r="G13" s="32"/>
      <c r="J13" s="3">
        <f>IF(COUNT(Table136[[#This Row],[BEE1]:[Column4]])&gt;1,MIN(Table136[[#This Row],[BEE1]:[Column2]]),0)</f>
        <v>0</v>
      </c>
      <c r="K13" s="17">
        <f>IF(SUM(Table136[[#This Row],[BEE1]:[Column4]])-Table136[[#This Row],[Discard]]+Table136[[#This Row],[Discard]]/100000&gt;0,SUM(Table136[[#This Row],[BEE1]:[Column4]])-Table136[[#This Row],[Discard]]*0.9999,"")</f>
        <v>1183</v>
      </c>
      <c r="L13" s="2">
        <f>IF(Table136[[#This Row],[Total]]&lt;&gt;"",RANK(Table136[[#This Row],[Total]],Table136[Total]),"")</f>
        <v>10</v>
      </c>
      <c r="M13" s="5" t="str">
        <f>IF(Table136[[#This Row],[Name]]&lt;&gt;"",Table136[[#This Row],[Name]],"")</f>
        <v>Jack McCrohan</v>
      </c>
      <c r="AF13">
        <v>400</v>
      </c>
    </row>
    <row r="14" spans="1:32">
      <c r="A14" s="88" t="s">
        <v>332</v>
      </c>
      <c r="B14" s="94" t="s">
        <v>329</v>
      </c>
      <c r="C14" s="90">
        <v>395</v>
      </c>
      <c r="D14" s="90">
        <v>0</v>
      </c>
      <c r="E14" s="32">
        <v>390</v>
      </c>
      <c r="F14" s="32">
        <v>388</v>
      </c>
      <c r="G14" s="32"/>
      <c r="J14" s="3">
        <f>IF(COUNT(Table136[[#This Row],[BEE1]:[Column4]])&gt;1,MIN(Table136[[#This Row],[BEE1]:[Column2]]),0)</f>
        <v>0</v>
      </c>
      <c r="K14" s="17">
        <f>IF(SUM(Table136[[#This Row],[BEE1]:[Column4]])-Table136[[#This Row],[Discard]]+Table136[[#This Row],[Discard]]/100000&gt;0,SUM(Table136[[#This Row],[BEE1]:[Column4]])-Table136[[#This Row],[Discard]]*0.9999,"")</f>
        <v>1173</v>
      </c>
      <c r="L14" s="2">
        <f>IF(Table136[[#This Row],[Total]]&lt;&gt;"",RANK(Table136[[#This Row],[Total]],Table136[Total]),"")</f>
        <v>11</v>
      </c>
      <c r="M14" s="5" t="str">
        <f>IF(Table136[[#This Row],[Name]]&lt;&gt;"",Table136[[#This Row],[Name]],"")</f>
        <v>Eoin Carroll</v>
      </c>
    </row>
    <row r="15" spans="1:32">
      <c r="A15" s="88" t="s">
        <v>126</v>
      </c>
      <c r="B15" s="90" t="s">
        <v>329</v>
      </c>
      <c r="C15" s="90">
        <v>0</v>
      </c>
      <c r="D15" s="90">
        <v>395</v>
      </c>
      <c r="E15" s="32">
        <v>386</v>
      </c>
      <c r="F15" s="32">
        <v>388</v>
      </c>
      <c r="G15" s="32"/>
      <c r="J15" s="3">
        <f>IF(COUNT(Table136[[#This Row],[BEE1]:[Column4]])&gt;1,MIN(Table136[[#This Row],[BEE1]:[Column2]]),0)</f>
        <v>0</v>
      </c>
      <c r="K15" s="17">
        <f>IF(SUM(Table136[[#This Row],[BEE1]:[Column4]])-Table136[[#This Row],[Discard]]+Table136[[#This Row],[Discard]]/100000&gt;0,SUM(Table136[[#This Row],[BEE1]:[Column4]])-Table136[[#This Row],[Discard]]*0.9999,"")</f>
        <v>1169</v>
      </c>
      <c r="L15" s="2">
        <f>IF(Table136[[#This Row],[Total]]&lt;&gt;"",RANK(Table136[[#This Row],[Total]],Table136[Total]),"")</f>
        <v>12</v>
      </c>
      <c r="M15" s="5" t="str">
        <f>IF(Table136[[#This Row],[Name]]&lt;&gt;"",Table136[[#This Row],[Name]],"")</f>
        <v>Victor Lopez</v>
      </c>
    </row>
    <row r="16" spans="1:32">
      <c r="A16" s="88" t="s">
        <v>330</v>
      </c>
      <c r="B16" s="94" t="s">
        <v>86</v>
      </c>
      <c r="C16" s="90">
        <v>390</v>
      </c>
      <c r="D16" s="90">
        <v>383</v>
      </c>
      <c r="E16" s="32">
        <v>0</v>
      </c>
      <c r="F16" s="32">
        <v>388</v>
      </c>
      <c r="G16" s="32"/>
      <c r="J16" s="3">
        <f>IF(COUNT(Table136[[#This Row],[BEE1]:[Column4]])&gt;1,MIN(Table136[[#This Row],[BEE1]:[Column2]]),0)</f>
        <v>0</v>
      </c>
      <c r="K16" s="17">
        <f>IF(SUM(Table136[[#This Row],[BEE1]:[Column4]])-Table136[[#This Row],[Discard]]+Table136[[#This Row],[Discard]]/100000&gt;0,SUM(Table136[[#This Row],[BEE1]:[Column4]])-Table136[[#This Row],[Discard]]*0.9999,"")</f>
        <v>1161</v>
      </c>
      <c r="L16" s="2">
        <f>IF(Table136[[#This Row],[Total]]&lt;&gt;"",RANK(Table136[[#This Row],[Total]],Table136[Total]),"")</f>
        <v>13</v>
      </c>
      <c r="M16" s="5" t="str">
        <f>IF(Table136[[#This Row],[Name]]&lt;&gt;"",Table136[[#This Row],[Name]],"")</f>
        <v>Rory Mc Donell</v>
      </c>
    </row>
    <row r="17" spans="1:14">
      <c r="A17" s="88" t="s">
        <v>323</v>
      </c>
      <c r="B17" s="94" t="s">
        <v>88</v>
      </c>
      <c r="C17" s="90">
        <v>375</v>
      </c>
      <c r="D17" s="90">
        <v>0</v>
      </c>
      <c r="E17" s="32">
        <v>368</v>
      </c>
      <c r="F17" s="32">
        <v>385</v>
      </c>
      <c r="G17" s="32"/>
      <c r="J17" s="3">
        <f>IF(COUNT(Table136[[#This Row],[BEE1]:[Column4]])&gt;1,MIN(Table136[[#This Row],[BEE1]:[Column2]]),0)</f>
        <v>0</v>
      </c>
      <c r="K17" s="17">
        <f>IF(SUM(Table136[[#This Row],[BEE1]:[Column4]])-Table136[[#This Row],[Discard]]+Table136[[#This Row],[Discard]]/100000&gt;0,SUM(Table136[[#This Row],[BEE1]:[Column4]])-Table136[[#This Row],[Discard]]*0.9999,"")</f>
        <v>1128</v>
      </c>
      <c r="L17" s="2">
        <f>IF(Table136[[#This Row],[Total]]&lt;&gt;"",RANK(Table136[[#This Row],[Total]],Table136[Total]),"")</f>
        <v>14</v>
      </c>
      <c r="M17" s="5" t="str">
        <f>IF(Table136[[#This Row],[Name]]&lt;&gt;"",Table136[[#This Row],[Name]],"")</f>
        <v>Jack Healy</v>
      </c>
    </row>
    <row r="18" spans="1:14">
      <c r="A18" s="88" t="s">
        <v>333</v>
      </c>
      <c r="B18" s="94" t="s">
        <v>88</v>
      </c>
      <c r="C18" s="90">
        <v>370</v>
      </c>
      <c r="D18" s="90">
        <v>0</v>
      </c>
      <c r="E18" s="32">
        <v>368</v>
      </c>
      <c r="F18" s="32">
        <v>0</v>
      </c>
      <c r="G18" s="32"/>
      <c r="J18" s="3">
        <f>IF(COUNT(Table136[[#This Row],[BEE1]:[Column4]])&gt;1,MIN(Table136[[#This Row],[BEE1]:[Column2]]),0)</f>
        <v>0</v>
      </c>
      <c r="K18" s="17">
        <f>IF(SUM(Table136[[#This Row],[BEE1]:[Column4]])-Table136[[#This Row],[Discard]]+Table136[[#This Row],[Discard]]/100000&gt;0,SUM(Table136[[#This Row],[BEE1]:[Column4]])-Table136[[#This Row],[Discard]]*0.9999,"")</f>
        <v>738</v>
      </c>
      <c r="L18" s="2">
        <f>IF(Table136[[#This Row],[Total]]&lt;&gt;"",RANK(Table136[[#This Row],[Total]],Table136[Total]),"")</f>
        <v>15</v>
      </c>
      <c r="M18" s="5" t="str">
        <f>IF(Table136[[#This Row],[Name]]&lt;&gt;"",Table136[[#This Row],[Name]],"")</f>
        <v>Alex Healy</v>
      </c>
    </row>
    <row r="19" spans="1:14">
      <c r="A19" s="95" t="s">
        <v>127</v>
      </c>
      <c r="B19" s="94" t="s">
        <v>329</v>
      </c>
      <c r="C19" s="90">
        <v>380</v>
      </c>
      <c r="D19" s="90">
        <v>0</v>
      </c>
      <c r="E19" s="32">
        <v>0</v>
      </c>
      <c r="F19" s="32">
        <v>310</v>
      </c>
      <c r="G19" s="32"/>
      <c r="J19" s="3">
        <f>IF(COUNT(Table136[[#This Row],[BEE1]:[Column4]])&gt;1,MIN(Table136[[#This Row],[BEE1]:[Column2]]),0)</f>
        <v>0</v>
      </c>
      <c r="K19" s="17">
        <f>IF(SUM(Table136[[#This Row],[BEE1]:[Column4]])-Table136[[#This Row],[Discard]]+Table136[[#This Row],[Discard]]/100000&gt;0,SUM(Table136[[#This Row],[BEE1]:[Column4]])-Table136[[#This Row],[Discard]]*0.9999,"")</f>
        <v>690</v>
      </c>
      <c r="L19" s="2">
        <f>IF(Table136[[#This Row],[Total]]&lt;&gt;"",RANK(Table136[[#This Row],[Total]],Table136[Total]),"")</f>
        <v>16</v>
      </c>
      <c r="M19" s="5" t="str">
        <f>IF(Table136[[#This Row],[Name]]&lt;&gt;"",Table136[[#This Row],[Name]],"")</f>
        <v>Harry Bolger</v>
      </c>
    </row>
    <row r="20" spans="1:14">
      <c r="A20" s="31" t="s">
        <v>337</v>
      </c>
      <c r="B20" s="32" t="s">
        <v>86</v>
      </c>
      <c r="C20" s="32">
        <v>0</v>
      </c>
      <c r="D20" s="32">
        <v>0</v>
      </c>
      <c r="E20" s="32">
        <v>383</v>
      </c>
      <c r="F20" s="32">
        <v>0</v>
      </c>
      <c r="G20" s="32"/>
      <c r="J20" s="3">
        <f>IF(COUNT(Table136[[#This Row],[BEE1]:[Column4]])&gt;1,MIN(Table136[[#This Row],[BEE1]:[Column2]]),0)</f>
        <v>0</v>
      </c>
      <c r="K20" s="17">
        <f>IF(SUM(Table136[[#This Row],[BEE1]:[Column4]])-Table136[[#This Row],[Discard]]+Table136[[#This Row],[Discard]]/100000&gt;0,SUM(Table136[[#This Row],[BEE1]:[Column4]])-Table136[[#This Row],[Discard]]*0.9999,"")</f>
        <v>383</v>
      </c>
      <c r="L20" s="2">
        <f>IF(Table136[[#This Row],[Total]]&lt;&gt;"",RANK(Table136[[#This Row],[Total]],Table136[Total]),"")</f>
        <v>17</v>
      </c>
      <c r="M20" s="5" t="str">
        <f>IF(Table136[[#This Row],[Name]]&lt;&gt;"",Table136[[#This Row],[Name]],"")</f>
        <v>Callum Lavelle</v>
      </c>
    </row>
    <row r="21" spans="1:14">
      <c r="A21" s="31" t="s">
        <v>427</v>
      </c>
      <c r="B21" s="32"/>
      <c r="C21" s="32">
        <v>0</v>
      </c>
      <c r="D21" s="32">
        <v>0</v>
      </c>
      <c r="E21" s="32">
        <v>0</v>
      </c>
      <c r="F21" s="32">
        <v>380</v>
      </c>
      <c r="G21" s="32"/>
      <c r="J21" s="3">
        <f>IF(COUNT(Table136[[#This Row],[BEE1]:[Column4]])&gt;1,MIN(Table136[[#This Row],[BEE1]:[Column2]]),0)</f>
        <v>0</v>
      </c>
      <c r="K21" s="17">
        <f>IF(SUM(Table136[[#This Row],[BEE1]:[Column4]])-Table136[[#This Row],[Discard]]+Table136[[#This Row],[Discard]]/100000&gt;0,SUM(Table136[[#This Row],[BEE1]:[Column4]])-Table136[[#This Row],[Discard]]*0.9999,"")</f>
        <v>380</v>
      </c>
      <c r="L21" s="2">
        <f>IF(Table136[[#This Row],[Total]]&lt;&gt;"",RANK(Table136[[#This Row],[Total]],Table136[Total]),"")</f>
        <v>18</v>
      </c>
      <c r="M21" s="5" t="str">
        <f>IF(Table136[[#This Row],[Name]]&lt;&gt;"",Table136[[#This Row],[Name]],"")</f>
        <v>Conor Twohig</v>
      </c>
    </row>
    <row r="22" spans="1:14">
      <c r="A22" s="31" t="s">
        <v>378</v>
      </c>
      <c r="B22" s="32" t="s">
        <v>86</v>
      </c>
      <c r="C22" s="32">
        <v>0</v>
      </c>
      <c r="D22" s="32">
        <v>0</v>
      </c>
      <c r="E22" s="32">
        <v>368</v>
      </c>
      <c r="F22" s="32">
        <v>0</v>
      </c>
      <c r="G22" s="32"/>
      <c r="J22" s="3">
        <f>IF(COUNT(Table136[[#This Row],[BEE1]:[Column4]])&gt;1,MIN(Table136[[#This Row],[BEE1]:[Column2]]),0)</f>
        <v>0</v>
      </c>
      <c r="K22" s="17">
        <f>IF(SUM(Table136[[#This Row],[BEE1]:[Column4]])-Table136[[#This Row],[Discard]]+Table136[[#This Row],[Discard]]/100000&gt;0,SUM(Table136[[#This Row],[BEE1]:[Column4]])-Table136[[#This Row],[Discard]]*0.9999,"")</f>
        <v>368</v>
      </c>
      <c r="L22" s="2">
        <f>IF(Table136[[#This Row],[Total]]&lt;&gt;"",RANK(Table136[[#This Row],[Total]],Table136[Total]),"")</f>
        <v>19</v>
      </c>
      <c r="M22" s="5" t="str">
        <f>IF(Table136[[#This Row],[Name]]&lt;&gt;"",Table136[[#This Row],[Name]],"")</f>
        <v xml:space="preserve">Mikie Morgan </v>
      </c>
    </row>
    <row r="23" spans="1:14">
      <c r="A23" s="88" t="s">
        <v>99</v>
      </c>
      <c r="B23" s="90" t="s">
        <v>88</v>
      </c>
      <c r="C23" s="90">
        <v>365</v>
      </c>
      <c r="D23" s="90">
        <v>0</v>
      </c>
      <c r="E23" s="32">
        <v>0</v>
      </c>
      <c r="F23" s="32">
        <v>0</v>
      </c>
      <c r="G23" s="32"/>
      <c r="J23" s="3">
        <f>IF(COUNT(Table136[[#This Row],[BEE1]:[Column4]])&gt;1,MIN(Table136[[#This Row],[BEE1]:[Column2]]),0)</f>
        <v>0</v>
      </c>
      <c r="K23" s="17">
        <f>IF(SUM(Table136[[#This Row],[BEE1]:[Column4]])-Table136[[#This Row],[Discard]]+Table136[[#This Row],[Discard]]/100000&gt;0,SUM(Table136[[#This Row],[BEE1]:[Column4]])-Table136[[#This Row],[Discard]]*0.9999,"")</f>
        <v>365</v>
      </c>
      <c r="L23" s="2">
        <f>IF(Table136[[#This Row],[Total]]&lt;&gt;"",RANK(Table136[[#This Row],[Total]],Table136[Total]),"")</f>
        <v>20</v>
      </c>
      <c r="M23" s="5" t="str">
        <f>IF(Table136[[#This Row],[Name]]&lt;&gt;"",Table136[[#This Row],[Name]],"")</f>
        <v>Darragh Ruddy</v>
      </c>
    </row>
    <row r="24" spans="1:14">
      <c r="A24" s="31" t="s">
        <v>398</v>
      </c>
      <c r="B24" s="32" t="s">
        <v>86</v>
      </c>
      <c r="C24" s="32">
        <v>0</v>
      </c>
      <c r="D24" s="32">
        <v>0</v>
      </c>
      <c r="E24" s="32">
        <v>355</v>
      </c>
      <c r="F24" s="32">
        <v>0</v>
      </c>
      <c r="G24" s="32"/>
      <c r="J24" s="3">
        <f>IF(COUNT(Table136[[#This Row],[BEE1]:[Column4]])&gt;1,MIN(Table136[[#This Row],[BEE1]:[Column2]]),0)</f>
        <v>0</v>
      </c>
      <c r="K24" s="17">
        <f>IF(SUM(Table136[[#This Row],[BEE1]:[Column4]])-Table136[[#This Row],[Discard]]+Table136[[#This Row],[Discard]]/100000&gt;0,SUM(Table136[[#This Row],[BEE1]:[Column4]])-Table136[[#This Row],[Discard]]*0.9999,"")</f>
        <v>355</v>
      </c>
      <c r="L24" s="2">
        <f>IF(Table136[[#This Row],[Total]]&lt;&gt;"",RANK(Table136[[#This Row],[Total]],Table136[Total]),"")</f>
        <v>21</v>
      </c>
      <c r="M24" s="5" t="str">
        <f>IF(Table136[[#This Row],[Name]]&lt;&gt;"",Table136[[#This Row],[Name]],"")</f>
        <v>Tom McCarthy</v>
      </c>
      <c r="N24" s="68"/>
    </row>
    <row r="25" spans="1:14">
      <c r="A25" s="31"/>
      <c r="B25" s="32"/>
      <c r="C25" s="32"/>
      <c r="D25" s="32"/>
      <c r="E25" s="32"/>
      <c r="F25" s="32"/>
      <c r="G25" s="32"/>
      <c r="J25" s="3">
        <f>IF(COUNT(Table136[[#This Row],[BEE1]:[Column4]])&gt;1,MIN(Table136[[#This Row],[BEE1]:[Column2]]),0)</f>
        <v>0</v>
      </c>
      <c r="K2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5" s="2" t="str">
        <f>IF(Table136[[#This Row],[Total]]&lt;&gt;"",RANK(Table136[[#This Row],[Total]],Table136[Total]),"")</f>
        <v/>
      </c>
      <c r="M25" s="5" t="str">
        <f>IF(Table136[[#This Row],[Name]]&lt;&gt;"",Table136[[#This Row],[Name]],"")</f>
        <v/>
      </c>
      <c r="N25" s="68"/>
    </row>
    <row r="26" spans="1:14">
      <c r="A26" s="31"/>
      <c r="B26" s="32"/>
      <c r="C26" s="32"/>
      <c r="D26" s="32"/>
      <c r="E26" s="32"/>
      <c r="F26" s="32"/>
      <c r="G26" s="32"/>
      <c r="J26" s="3">
        <f>IF(COUNT(Table136[[#This Row],[BEE1]:[Column4]])&gt;1,MIN(Table136[[#This Row],[BEE1]:[Column2]]),0)</f>
        <v>0</v>
      </c>
      <c r="K2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6" s="2" t="str">
        <f>IF(Table136[[#This Row],[Total]]&lt;&gt;"",RANK(Table136[[#This Row],[Total]],Table136[Total]),"")</f>
        <v/>
      </c>
      <c r="M26" s="5" t="str">
        <f>IF(Table136[[#This Row],[Name]]&lt;&gt;"",Table136[[#This Row],[Name]],"")</f>
        <v/>
      </c>
    </row>
    <row r="27" spans="1:14">
      <c r="A27" s="31"/>
      <c r="B27" s="32"/>
      <c r="C27" s="32"/>
      <c r="D27" s="32"/>
      <c r="E27" s="32"/>
      <c r="F27" s="32"/>
      <c r="G27" s="32"/>
      <c r="J27" s="3">
        <f>IF(COUNT(Table136[[#This Row],[BEE1]:[Column4]])&gt;1,MIN(Table136[[#This Row],[BEE1]:[Column2]]),0)</f>
        <v>0</v>
      </c>
      <c r="K2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7" s="2" t="str">
        <f>IF(Table136[[#This Row],[Total]]&lt;&gt;"",RANK(Table136[[#This Row],[Total]],Table136[Total]),"")</f>
        <v/>
      </c>
      <c r="M27" s="5" t="str">
        <f>IF(Table136[[#This Row],[Name]]&lt;&gt;"",Table136[[#This Row],[Name]],"")</f>
        <v/>
      </c>
    </row>
    <row r="28" spans="1:14">
      <c r="A28" s="31"/>
      <c r="B28" s="32"/>
      <c r="C28" s="32"/>
      <c r="D28" s="32"/>
      <c r="E28" s="32"/>
      <c r="F28" s="32"/>
      <c r="G28" s="32"/>
      <c r="J28" s="3">
        <f>IF(COUNT(Table136[[#This Row],[BEE1]:[Column4]])&gt;1,MIN(Table136[[#This Row],[BEE1]:[Column2]]),0)</f>
        <v>0</v>
      </c>
      <c r="K2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8" s="2" t="str">
        <f>IF(Table136[[#This Row],[Total]]&lt;&gt;"",RANK(Table136[[#This Row],[Total]],Table136[Total]),"")</f>
        <v/>
      </c>
      <c r="M28" s="5" t="str">
        <f>IF(Table136[[#This Row],[Name]]&lt;&gt;"",Table136[[#This Row],[Name]],"")</f>
        <v/>
      </c>
    </row>
    <row r="29" spans="1:14">
      <c r="A29" s="31"/>
      <c r="B29" s="32"/>
      <c r="C29" s="32"/>
      <c r="D29" s="32"/>
      <c r="E29" s="32"/>
      <c r="F29" s="32"/>
      <c r="G29" s="32"/>
      <c r="J29" s="3">
        <f>IF(COUNT(Table136[[#This Row],[BEE1]:[Column4]])&gt;1,MIN(Table136[[#This Row],[BEE1]:[Column2]]),0)</f>
        <v>0</v>
      </c>
      <c r="K2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9" s="2" t="str">
        <f>IF(Table136[[#This Row],[Total]]&lt;&gt;"",RANK(Table136[[#This Row],[Total]],Table136[Total]),"")</f>
        <v/>
      </c>
      <c r="M29" s="5" t="str">
        <f>IF(Table136[[#This Row],[Name]]&lt;&gt;"",Table136[[#This Row],[Name]],"")</f>
        <v/>
      </c>
    </row>
    <row r="30" spans="1:14">
      <c r="A30" s="31"/>
      <c r="B30" s="32"/>
      <c r="C30" s="32"/>
      <c r="D30" s="32"/>
      <c r="E30" s="32"/>
      <c r="F30" s="32"/>
      <c r="G30" s="32"/>
      <c r="J30" s="3">
        <f>IF(COUNT(Table136[[#This Row],[BEE1]:[Column4]])&gt;1,MIN(Table136[[#This Row],[BEE1]:[Column2]]),0)</f>
        <v>0</v>
      </c>
      <c r="K3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0" s="2" t="str">
        <f>IF(Table136[[#This Row],[Total]]&lt;&gt;"",RANK(Table136[[#This Row],[Total]],Table136[Total]),"")</f>
        <v/>
      </c>
      <c r="M30" s="5" t="str">
        <f>IF(Table136[[#This Row],[Name]]&lt;&gt;"",Table136[[#This Row],[Name]],"")</f>
        <v/>
      </c>
    </row>
    <row r="31" spans="1:14">
      <c r="A31" s="31"/>
      <c r="B31" s="32"/>
      <c r="C31" s="32"/>
      <c r="D31" s="32"/>
      <c r="E31" s="32"/>
      <c r="F31" s="32"/>
      <c r="G31" s="32"/>
      <c r="J31" s="3">
        <f>IF(COUNT(Table136[[#This Row],[BEE1]:[Column4]])&gt;1,MIN(Table136[[#This Row],[BEE1]:[Column2]]),0)</f>
        <v>0</v>
      </c>
      <c r="K3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1" s="2" t="str">
        <f>IF(Table136[[#This Row],[Total]]&lt;&gt;"",RANK(Table136[[#This Row],[Total]],Table136[Total]),"")</f>
        <v/>
      </c>
      <c r="M31" s="5" t="str">
        <f>IF(Table136[[#This Row],[Name]]&lt;&gt;"",Table136[[#This Row],[Name]],"")</f>
        <v/>
      </c>
    </row>
    <row r="32" spans="1:14">
      <c r="A32" s="31"/>
      <c r="B32" s="32"/>
      <c r="C32" s="32"/>
      <c r="D32" s="32"/>
      <c r="E32" s="32"/>
      <c r="F32" s="32"/>
      <c r="G32" s="32"/>
      <c r="J32" s="3">
        <f>IF(COUNT(Table136[[#This Row],[BEE1]:[Column4]])&gt;1,MIN(Table136[[#This Row],[BEE1]:[Column2]]),0)</f>
        <v>0</v>
      </c>
      <c r="K3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2" s="2" t="str">
        <f>IF(Table136[[#This Row],[Total]]&lt;&gt;"",RANK(Table136[[#This Row],[Total]],Table136[Total]),"")</f>
        <v/>
      </c>
      <c r="M32" s="5" t="str">
        <f>IF(Table136[[#This Row],[Name]]&lt;&gt;"",Table136[[#This Row],[Name]],"")</f>
        <v/>
      </c>
    </row>
    <row r="33" spans="1:13">
      <c r="A33" s="31"/>
      <c r="B33" s="32"/>
      <c r="C33" s="32"/>
      <c r="D33" s="32"/>
      <c r="E33" s="32"/>
      <c r="F33" s="32"/>
      <c r="G33" s="32"/>
      <c r="J33" s="3">
        <f>IF(COUNT(Table136[[#This Row],[BEE1]:[Column4]])&gt;1,MIN(Table136[[#This Row],[BEE1]:[Column2]]),0)</f>
        <v>0</v>
      </c>
      <c r="K3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3" s="2" t="str">
        <f>IF(Table136[[#This Row],[Total]]&lt;&gt;"",RANK(Table136[[#This Row],[Total]],Table136[Total]),"")</f>
        <v/>
      </c>
      <c r="M33" s="5" t="str">
        <f>IF(Table136[[#This Row],[Name]]&lt;&gt;"",Table136[[#This Row],[Name]],"")</f>
        <v/>
      </c>
    </row>
    <row r="34" spans="1:13">
      <c r="A34" s="31"/>
      <c r="B34" s="32"/>
      <c r="C34" s="32"/>
      <c r="D34" s="32"/>
      <c r="E34" s="32"/>
      <c r="F34" s="32"/>
      <c r="G34" s="32"/>
      <c r="J34" s="3">
        <f>IF(COUNT(Table136[[#This Row],[BEE1]:[Column4]])&gt;1,MIN(Table136[[#This Row],[BEE1]:[Column2]]),0)</f>
        <v>0</v>
      </c>
      <c r="K3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4" s="2" t="str">
        <f>IF(Table136[[#This Row],[Total]]&lt;&gt;"",RANK(Table136[[#This Row],[Total]],Table136[Total]),"")</f>
        <v/>
      </c>
      <c r="M34" s="5" t="str">
        <f>IF(Table136[[#This Row],[Name]]&lt;&gt;"",Table136[[#This Row],[Name]],"")</f>
        <v/>
      </c>
    </row>
    <row r="35" spans="1:13">
      <c r="A35" s="31"/>
      <c r="B35" s="32"/>
      <c r="C35" s="32"/>
      <c r="D35" s="32"/>
      <c r="E35" s="32"/>
      <c r="F35" s="32"/>
      <c r="G35" s="32"/>
      <c r="J35" s="3">
        <f>IF(COUNT(Table136[[#This Row],[BEE1]:[Column4]])&gt;1,MIN(Table136[[#This Row],[BEE1]:[Column2]]),0)</f>
        <v>0</v>
      </c>
      <c r="K35" s="17"/>
      <c r="L35" s="2" t="str">
        <f>IF(Table136[[#This Row],[Total]]&lt;&gt;"",RANK(Table136[[#This Row],[Total]],Table136[Total]),"")</f>
        <v/>
      </c>
      <c r="M35" s="5" t="str">
        <f>IF(Table136[[#This Row],[Name]]&lt;&gt;"",Table136[[#This Row],[Name]],"")</f>
        <v/>
      </c>
    </row>
    <row r="36" spans="1:13">
      <c r="A36" s="31"/>
      <c r="B36" s="32"/>
      <c r="C36" s="32"/>
      <c r="D36" s="32"/>
      <c r="E36" s="32"/>
      <c r="F36" s="32"/>
      <c r="G36" s="32"/>
      <c r="J36" s="3">
        <f>IF(COUNT(Table136[[#This Row],[BEE1]:[Column4]])&gt;1,MIN(Table136[[#This Row],[BEE1]:[Column2]]),0)</f>
        <v>0</v>
      </c>
      <c r="K36" s="17"/>
      <c r="L36" s="2" t="str">
        <f>IF(Table136[[#This Row],[Total]]&lt;&gt;"",RANK(Table136[[#This Row],[Total]],Table136[Total]),"")</f>
        <v/>
      </c>
      <c r="M36" s="5" t="str">
        <f>IF(Table136[[#This Row],[Name]]&lt;&gt;"",Table136[[#This Row],[Name]],"")</f>
        <v/>
      </c>
    </row>
    <row r="37" spans="1:13">
      <c r="A37" s="31"/>
      <c r="B37" s="32"/>
      <c r="C37" s="32"/>
      <c r="D37" s="32"/>
      <c r="E37" s="32"/>
      <c r="F37" s="32"/>
      <c r="G37" s="32"/>
      <c r="J37" s="3">
        <f>IF(COUNT(Table136[[#This Row],[BEE1]:[Column4]])&gt;1,MIN(Table136[[#This Row],[BEE1]:[Column2]]),0)</f>
        <v>0</v>
      </c>
      <c r="K3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7" s="2" t="str">
        <f>IF(Table136[[#This Row],[Total]]&lt;&gt;"",RANK(Table136[[#This Row],[Total]],Table136[Total]),"")</f>
        <v/>
      </c>
      <c r="M37" s="5" t="str">
        <f>IF(Table136[[#This Row],[Name]]&lt;&gt;"",Table136[[#This Row],[Name]],"")</f>
        <v/>
      </c>
    </row>
    <row r="38" spans="1:13">
      <c r="A38" s="31"/>
      <c r="B38" s="32"/>
      <c r="C38" s="32"/>
      <c r="D38" s="32"/>
      <c r="E38" s="32"/>
      <c r="F38" s="32"/>
      <c r="G38" s="32"/>
      <c r="J38" s="3">
        <f>IF(COUNT(Table136[[#This Row],[BEE1]:[Column4]])&gt;1,MIN(Table136[[#This Row],[BEE1]:[Column2]]),0)</f>
        <v>0</v>
      </c>
      <c r="K3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8" s="2" t="str">
        <f>IF(Table136[[#This Row],[Total]]&lt;&gt;"",RANK(Table136[[#This Row],[Total]],Table136[Total]),"")</f>
        <v/>
      </c>
      <c r="M38" s="5" t="str">
        <f>IF(Table136[[#This Row],[Name]]&lt;&gt;"",Table136[[#This Row],[Name]],"")</f>
        <v/>
      </c>
    </row>
    <row r="39" spans="1:13">
      <c r="A39" s="31"/>
      <c r="B39" s="32"/>
      <c r="C39" s="32"/>
      <c r="D39" s="32"/>
      <c r="E39" s="32"/>
      <c r="F39" s="32"/>
      <c r="G39" s="32"/>
      <c r="J39" s="3">
        <f>IF(COUNT(Table136[[#This Row],[BEE1]:[Column4]])&gt;1,MIN(Table136[[#This Row],[BEE1]:[Column2]]),0)</f>
        <v>0</v>
      </c>
      <c r="K3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39" s="2" t="str">
        <f>IF(Table136[[#This Row],[Total]]&lt;&gt;"",RANK(Table136[[#This Row],[Total]],Table136[Total]),"")</f>
        <v/>
      </c>
      <c r="M39" s="5" t="str">
        <f>IF(Table136[[#This Row],[Name]]&lt;&gt;"",Table136[[#This Row],[Name]],"")</f>
        <v/>
      </c>
    </row>
    <row r="40" spans="1:13">
      <c r="A40" s="31"/>
      <c r="B40" s="32"/>
      <c r="C40" s="32"/>
      <c r="D40" s="32"/>
      <c r="E40" s="32"/>
      <c r="F40" s="32"/>
      <c r="G40" s="32"/>
      <c r="J40" s="3">
        <f>IF(COUNT(Table136[[#This Row],[BEE1]:[Column4]])&gt;1,MIN(Table136[[#This Row],[BEE1]:[Column2]]),0)</f>
        <v>0</v>
      </c>
      <c r="K4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0" s="2" t="str">
        <f>IF(Table136[[#This Row],[Total]]&lt;&gt;"",RANK(Table136[[#This Row],[Total]],Table136[Total]),"")</f>
        <v/>
      </c>
      <c r="M40" s="5" t="str">
        <f>IF(Table136[[#This Row],[Name]]&lt;&gt;"",Table136[[#This Row],[Name]],"")</f>
        <v/>
      </c>
    </row>
    <row r="41" spans="1:13">
      <c r="A41" s="31"/>
      <c r="B41" s="32"/>
      <c r="C41" s="32"/>
      <c r="D41" s="32"/>
      <c r="E41" s="32"/>
      <c r="F41" s="32"/>
      <c r="G41" s="78"/>
      <c r="J41" s="3">
        <f>IF(COUNT(Table136[[#This Row],[BEE1]:[Column4]])&gt;1,MIN(Table136[[#This Row],[BEE1]:[Column2]]),0)</f>
        <v>0</v>
      </c>
      <c r="K4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1" s="2" t="str">
        <f>IF(Table136[[#This Row],[Total]]&lt;&gt;"",RANK(Table136[[#This Row],[Total]],Table136[Total]),"")</f>
        <v/>
      </c>
      <c r="M41" s="5" t="str">
        <f>IF(Table136[[#This Row],[Name]]&lt;&gt;"",Table136[[#This Row],[Name]],"")</f>
        <v/>
      </c>
    </row>
    <row r="42" spans="1:13">
      <c r="A42" s="31"/>
      <c r="B42" s="32"/>
      <c r="C42" s="32"/>
      <c r="D42" s="32"/>
      <c r="E42" s="32"/>
      <c r="F42" s="32"/>
      <c r="G42" s="32"/>
      <c r="J42" s="3">
        <f>IF(COUNT(Table136[[#This Row],[BEE1]:[Column4]])&gt;1,MIN(Table136[[#This Row],[BEE1]:[Column2]]),0)</f>
        <v>0</v>
      </c>
      <c r="K4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2" s="2" t="str">
        <f>IF(Table136[[#This Row],[Total]]&lt;&gt;"",RANK(Table136[[#This Row],[Total]],Table136[Total]),"")</f>
        <v/>
      </c>
      <c r="M42" s="5" t="str">
        <f>IF(Table136[[#This Row],[Name]]&lt;&gt;"",Table136[[#This Row],[Name]],"")</f>
        <v/>
      </c>
    </row>
    <row r="43" spans="1:13">
      <c r="A43" s="31"/>
      <c r="B43" s="32"/>
      <c r="C43" s="32"/>
      <c r="D43" s="32"/>
      <c r="E43" s="32"/>
      <c r="F43" s="32"/>
      <c r="G43" s="32"/>
      <c r="J43" s="3">
        <f>IF(COUNT(Table136[[#This Row],[BEE1]:[Column4]])&gt;1,MIN(Table136[[#This Row],[BEE1]:[Column2]]),0)</f>
        <v>0</v>
      </c>
      <c r="K4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3" s="2" t="str">
        <f>IF(Table136[[#This Row],[Total]]&lt;&gt;"",RANK(Table136[[#This Row],[Total]],Table136[Total]),"")</f>
        <v/>
      </c>
      <c r="M43" s="5" t="str">
        <f>IF(Table136[[#This Row],[Name]]&lt;&gt;"",Table136[[#This Row],[Name]],"")</f>
        <v/>
      </c>
    </row>
    <row r="44" spans="1:13">
      <c r="A44" s="31"/>
      <c r="B44" s="32"/>
      <c r="C44" s="32"/>
      <c r="D44" s="32"/>
      <c r="E44" s="32"/>
      <c r="F44" s="32"/>
      <c r="G44" s="32"/>
      <c r="J44" s="3">
        <f>IF(COUNT(Table136[[#This Row],[BEE1]:[Column4]])&gt;1,MIN(Table136[[#This Row],[BEE1]:[Column2]]),0)</f>
        <v>0</v>
      </c>
      <c r="K4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4" s="2" t="str">
        <f>IF(Table136[[#This Row],[Total]]&lt;&gt;"",RANK(Table136[[#This Row],[Total]],Table136[Total]),"")</f>
        <v/>
      </c>
      <c r="M44" s="5" t="str">
        <f>IF(Table136[[#This Row],[Name]]&lt;&gt;"",Table136[[#This Row],[Name]],"")</f>
        <v/>
      </c>
    </row>
    <row r="45" spans="1:13">
      <c r="A45" s="31"/>
      <c r="B45" s="32"/>
      <c r="C45" s="32"/>
      <c r="D45" s="32"/>
      <c r="E45" s="32"/>
      <c r="F45" s="32"/>
      <c r="G45" s="32"/>
      <c r="J45" s="3">
        <f>IF(COUNT(Table136[[#This Row],[BEE1]:[Column4]])&gt;1,MIN(Table136[[#This Row],[BEE1]:[Column2]]),0)</f>
        <v>0</v>
      </c>
      <c r="K4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5" s="2" t="str">
        <f>IF(Table136[[#This Row],[Total]]&lt;&gt;"",RANK(Table136[[#This Row],[Total]],Table136[Total]),"")</f>
        <v/>
      </c>
      <c r="M45" s="5" t="str">
        <f>IF(Table136[[#This Row],[Name]]&lt;&gt;"",Table136[[#This Row],[Name]],"")</f>
        <v/>
      </c>
    </row>
    <row r="46" spans="1:13">
      <c r="A46" s="31"/>
      <c r="B46" s="32"/>
      <c r="C46" s="32"/>
      <c r="D46" s="32"/>
      <c r="E46" s="32"/>
      <c r="F46" s="32"/>
      <c r="G46" s="32"/>
      <c r="J46" s="3">
        <f>IF(COUNT(Table136[[#This Row],[BEE1]:[Column4]])&gt;1,MIN(Table136[[#This Row],[BEE1]:[Column2]]),0)</f>
        <v>0</v>
      </c>
      <c r="K4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6" s="2" t="str">
        <f>IF(Table136[[#This Row],[Total]]&lt;&gt;"",RANK(Table136[[#This Row],[Total]],Table136[Total]),"")</f>
        <v/>
      </c>
      <c r="M46" s="5" t="str">
        <f>IF(Table136[[#This Row],[Name]]&lt;&gt;"",Table136[[#This Row],[Name]],"")</f>
        <v/>
      </c>
    </row>
    <row r="47" spans="1:13">
      <c r="A47" s="35"/>
      <c r="B47" s="37"/>
      <c r="C47" s="37"/>
      <c r="D47" s="37"/>
      <c r="E47" s="37"/>
      <c r="F47" s="37"/>
      <c r="G47" s="37"/>
      <c r="H47" s="36"/>
      <c r="I47" s="36"/>
      <c r="J47" s="3">
        <f>IF(COUNT(Table136[[#This Row],[BEE1]:[Column4]])&gt;1,MIN(Table136[[#This Row],[BEE1]:[Column2]]),0)</f>
        <v>0</v>
      </c>
      <c r="K4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7" s="36" t="str">
        <f>IF(Table136[[#This Row],[Total]]&lt;&gt;"",RANK(Table136[[#This Row],[Total]],Table136[Total]),"")</f>
        <v/>
      </c>
      <c r="M47" s="5" t="str">
        <f>IF(Table136[[#This Row],[Name]]&lt;&gt;"",Table136[[#This Row],[Name]],"")</f>
        <v/>
      </c>
    </row>
    <row r="48" spans="1:13">
      <c r="A48" s="31"/>
      <c r="B48" s="32"/>
      <c r="C48" s="32"/>
      <c r="D48" s="32"/>
      <c r="E48" s="32"/>
      <c r="F48" s="32"/>
      <c r="G48" s="32"/>
      <c r="J48" s="3">
        <f>IF(COUNT(Table136[[#This Row],[BEE1]:[Column4]])&gt;1,MIN(Table136[[#This Row],[BEE1]:[Column2]]),0)</f>
        <v>0</v>
      </c>
      <c r="K4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8" s="2" t="str">
        <f>IF(Table136[[#This Row],[Total]]&lt;&gt;"",RANK(Table136[[#This Row],[Total]],Table136[Total]),"")</f>
        <v/>
      </c>
      <c r="M48" s="5" t="str">
        <f>IF(Table136[[#This Row],[Name]]&lt;&gt;"",Table136[[#This Row],[Name]],"")</f>
        <v/>
      </c>
    </row>
    <row r="49" spans="1:13">
      <c r="A49" s="31"/>
      <c r="B49" s="32"/>
      <c r="C49" s="32"/>
      <c r="D49" s="32"/>
      <c r="E49" s="32"/>
      <c r="F49" s="32"/>
      <c r="G49" s="32"/>
      <c r="J49" s="3">
        <f>IF(COUNT(Table136[[#This Row],[BEE1]:[Column4]])&gt;1,MIN(Table136[[#This Row],[BEE1]:[Column2]]),0)</f>
        <v>0</v>
      </c>
      <c r="K4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49" s="2" t="str">
        <f>IF(Table136[[#This Row],[Total]]&lt;&gt;"",RANK(Table136[[#This Row],[Total]],Table136[Total]),"")</f>
        <v/>
      </c>
      <c r="M49" s="5" t="str">
        <f>IF(Table136[[#This Row],[Name]]&lt;&gt;"",Table136[[#This Row],[Name]],"")</f>
        <v/>
      </c>
    </row>
    <row r="50" spans="1:13">
      <c r="A50" s="31"/>
      <c r="B50" s="32"/>
      <c r="C50" s="32"/>
      <c r="D50" s="32"/>
      <c r="E50" s="32"/>
      <c r="F50" s="32"/>
      <c r="G50" s="32"/>
      <c r="J50" s="3">
        <f>IF(COUNT(Table136[[#This Row],[BEE1]:[Column4]])&gt;1,MIN(Table136[[#This Row],[BEE1]:[Column2]]),0)</f>
        <v>0</v>
      </c>
      <c r="K5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0" s="2" t="str">
        <f>IF(Table136[[#This Row],[Total]]&lt;&gt;"",RANK(Table136[[#This Row],[Total]],Table136[Total]),"")</f>
        <v/>
      </c>
      <c r="M50" s="5" t="str">
        <f>IF(Table136[[#This Row],[Name]]&lt;&gt;"",Table136[[#This Row],[Name]],"")</f>
        <v/>
      </c>
    </row>
    <row r="51" spans="1:13">
      <c r="A51" s="31"/>
      <c r="B51" s="32"/>
      <c r="C51" s="32"/>
      <c r="D51" s="32"/>
      <c r="E51" s="32"/>
      <c r="F51" s="32"/>
      <c r="G51" s="32"/>
      <c r="J51" s="3">
        <f>IF(COUNT(Table136[[#This Row],[BEE1]:[Column4]])&gt;1,MIN(Table136[[#This Row],[BEE1]:[Column2]]),0)</f>
        <v>0</v>
      </c>
      <c r="K5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1" s="2" t="str">
        <f>IF(Table136[[#This Row],[Total]]&lt;&gt;"",RANK(Table136[[#This Row],[Total]],Table136[Total]),"")</f>
        <v/>
      </c>
      <c r="M51" s="5" t="str">
        <f>IF(Table136[[#This Row],[Name]]&lt;&gt;"",Table136[[#This Row],[Name]],"")</f>
        <v/>
      </c>
    </row>
    <row r="52" spans="1:13">
      <c r="A52" s="31"/>
      <c r="B52" s="32"/>
      <c r="C52" s="32"/>
      <c r="D52" s="32"/>
      <c r="E52" s="32"/>
      <c r="F52" s="32"/>
      <c r="G52" s="32"/>
      <c r="J52" s="3">
        <f>IF(COUNT(Table136[[#This Row],[BEE1]:[Column4]])&gt;1,MIN(Table136[[#This Row],[BEE1]:[Column2]]),0)</f>
        <v>0</v>
      </c>
      <c r="K5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2" s="2" t="str">
        <f>IF(Table136[[#This Row],[Total]]&lt;&gt;"",RANK(Table136[[#This Row],[Total]],Table136[Total]),"")</f>
        <v/>
      </c>
      <c r="M52" s="5" t="str">
        <f>IF(Table136[[#This Row],[Name]]&lt;&gt;"",Table136[[#This Row],[Name]],"")</f>
        <v/>
      </c>
    </row>
    <row r="53" spans="1:13">
      <c r="A53" s="31"/>
      <c r="B53" s="32"/>
      <c r="C53" s="32"/>
      <c r="D53" s="32"/>
      <c r="E53" s="32"/>
      <c r="F53" s="32"/>
      <c r="G53" s="32"/>
      <c r="J53" s="3">
        <f>IF(COUNT(Table136[[#This Row],[BEE1]:[Column4]])&gt;1,MIN(Table136[[#This Row],[BEE1]:[Column2]]),0)</f>
        <v>0</v>
      </c>
      <c r="K5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3" s="2" t="str">
        <f>IF(Table136[[#This Row],[Total]]&lt;&gt;"",RANK(Table136[[#This Row],[Total]],Table136[Total]),"")</f>
        <v/>
      </c>
      <c r="M53" s="5" t="str">
        <f>IF(Table136[[#This Row],[Name]]&lt;&gt;"",Table136[[#This Row],[Name]],"")</f>
        <v/>
      </c>
    </row>
    <row r="54" spans="1:13">
      <c r="A54" s="31"/>
      <c r="B54" s="32"/>
      <c r="C54" s="32"/>
      <c r="D54" s="32"/>
      <c r="E54" s="32"/>
      <c r="F54" s="32"/>
      <c r="G54" s="32"/>
      <c r="J54" s="3">
        <f>IF(COUNT(Table136[[#This Row],[BEE1]:[Column4]])&gt;1,MIN(Table136[[#This Row],[BEE1]:[Column2]]),0)</f>
        <v>0</v>
      </c>
      <c r="K5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4" s="2" t="str">
        <f>IF(Table136[[#This Row],[Total]]&lt;&gt;"",RANK(Table136[[#This Row],[Total]],Table136[Total]),"")</f>
        <v/>
      </c>
      <c r="M54" s="5" t="str">
        <f>IF(Table136[[#This Row],[Name]]&lt;&gt;"",Table136[[#This Row],[Name]],"")</f>
        <v/>
      </c>
    </row>
    <row r="55" spans="1:13">
      <c r="A55" s="31"/>
      <c r="B55" s="32"/>
      <c r="C55" s="32"/>
      <c r="D55" s="32"/>
      <c r="E55" s="32"/>
      <c r="F55" s="32"/>
      <c r="G55" s="32"/>
      <c r="J55" s="3">
        <f>IF(COUNT(Table136[[#This Row],[BEE1]:[Column4]])&gt;1,MIN(Table136[[#This Row],[BEE1]:[Column2]]),0)</f>
        <v>0</v>
      </c>
      <c r="K5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5" s="2" t="str">
        <f>IF(Table136[[#This Row],[Total]]&lt;&gt;"",RANK(Table136[[#This Row],[Total]],Table136[Total]),"")</f>
        <v/>
      </c>
      <c r="M55" s="5" t="str">
        <f>IF(Table136[[#This Row],[Name]]&lt;&gt;"",Table136[[#This Row],[Name]],"")</f>
        <v/>
      </c>
    </row>
    <row r="56" spans="1:13">
      <c r="A56" s="31"/>
      <c r="B56" s="32"/>
      <c r="C56" s="32"/>
      <c r="D56" s="32"/>
      <c r="E56" s="32"/>
      <c r="F56" s="32"/>
      <c r="G56" s="32"/>
      <c r="J56" s="3">
        <f>IF(COUNT(Table136[[#This Row],[BEE1]:[Column4]])&gt;1,MIN(Table136[[#This Row],[BEE1]:[Column2]]),0)</f>
        <v>0</v>
      </c>
      <c r="K5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6" s="2" t="str">
        <f>IF(Table136[[#This Row],[Total]]&lt;&gt;"",RANK(Table136[[#This Row],[Total]],Table136[Total]),"")</f>
        <v/>
      </c>
      <c r="M56" s="5" t="str">
        <f>IF(Table136[[#This Row],[Name]]&lt;&gt;"",Table136[[#This Row],[Name]],"")</f>
        <v/>
      </c>
    </row>
    <row r="57" spans="1:13">
      <c r="A57" s="31"/>
      <c r="B57" s="32"/>
      <c r="C57" s="32"/>
      <c r="D57" s="32"/>
      <c r="E57" s="32"/>
      <c r="F57" s="32"/>
      <c r="G57" s="32"/>
      <c r="J57" s="3">
        <f>IF(COUNT(Table136[[#This Row],[BEE1]:[Column4]])&gt;1,MIN(Table136[[#This Row],[BEE1]:[Column2]]),0)</f>
        <v>0</v>
      </c>
      <c r="K5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7" s="2" t="str">
        <f>IF(Table136[[#This Row],[Total]]&lt;&gt;"",RANK(Table136[[#This Row],[Total]],Table136[Total]),"")</f>
        <v/>
      </c>
      <c r="M57" s="5" t="str">
        <f>IF(Table136[[#This Row],[Name]]&lt;&gt;"",Table136[[#This Row],[Name]],"")</f>
        <v/>
      </c>
    </row>
    <row r="58" spans="1:13">
      <c r="A58" s="31"/>
      <c r="B58" s="32"/>
      <c r="C58" s="32"/>
      <c r="D58" s="32"/>
      <c r="E58" s="32"/>
      <c r="F58" s="32"/>
      <c r="G58" s="32"/>
      <c r="J58" s="3">
        <f>IF(COUNT(Table136[[#This Row],[BEE1]:[Column4]])&gt;1,MIN(Table136[[#This Row],[BEE1]:[Column2]]),0)</f>
        <v>0</v>
      </c>
      <c r="K5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8" s="2" t="str">
        <f>IF(Table136[[#This Row],[Total]]&lt;&gt;"",RANK(Table136[[#This Row],[Total]],Table136[Total]),"")</f>
        <v/>
      </c>
      <c r="M58" s="5" t="str">
        <f>IF(Table136[[#This Row],[Name]]&lt;&gt;"",Table136[[#This Row],[Name]],"")</f>
        <v/>
      </c>
    </row>
    <row r="59" spans="1:13">
      <c r="A59" s="31"/>
      <c r="B59" s="32"/>
      <c r="C59" s="32"/>
      <c r="D59" s="32"/>
      <c r="E59" s="32"/>
      <c r="F59" s="32"/>
      <c r="G59" s="32"/>
      <c r="J59" s="3">
        <f>IF(COUNT(Table136[[#This Row],[BEE1]:[Column4]])&gt;1,MIN(Table136[[#This Row],[BEE1]:[Column2]]),0)</f>
        <v>0</v>
      </c>
      <c r="K5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59" s="2" t="str">
        <f>IF(Table136[[#This Row],[Total]]&lt;&gt;"",RANK(Table136[[#This Row],[Total]],Table136[Total]),"")</f>
        <v/>
      </c>
      <c r="M59" s="5" t="str">
        <f>IF(Table136[[#This Row],[Name]]&lt;&gt;"",Table136[[#This Row],[Name]],"")</f>
        <v/>
      </c>
    </row>
    <row r="60" spans="1:13">
      <c r="A60" s="31"/>
      <c r="B60" s="32"/>
      <c r="C60" s="32"/>
      <c r="D60" s="32"/>
      <c r="E60" s="32"/>
      <c r="F60" s="32"/>
      <c r="G60" s="32"/>
      <c r="J60" s="3">
        <f>IF(COUNT(Table136[[#This Row],[BEE1]:[Column4]])&gt;1,MIN(Table136[[#This Row],[BEE1]:[Column2]]),0)</f>
        <v>0</v>
      </c>
      <c r="K6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0" s="2" t="str">
        <f>IF(Table136[[#This Row],[Total]]&lt;&gt;"",RANK(Table136[[#This Row],[Total]],Table136[Total]),"")</f>
        <v/>
      </c>
      <c r="M60" s="5" t="str">
        <f>IF(Table136[[#This Row],[Name]]&lt;&gt;"",Table136[[#This Row],[Name]],"")</f>
        <v/>
      </c>
    </row>
    <row r="61" spans="1:13">
      <c r="A61" s="31"/>
      <c r="B61" s="32"/>
      <c r="C61" s="32"/>
      <c r="D61" s="32"/>
      <c r="E61" s="32"/>
      <c r="F61" s="32"/>
      <c r="G61" s="32"/>
      <c r="J61" s="3">
        <f>IF(COUNT(Table136[[#This Row],[BEE1]:[Column4]])&gt;1,MIN(Table136[[#This Row],[BEE1]:[Column2]]),0)</f>
        <v>0</v>
      </c>
      <c r="K6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1" s="2" t="str">
        <f>IF(Table136[[#This Row],[Total]]&lt;&gt;"",RANK(Table136[[#This Row],[Total]],Table136[Total]),"")</f>
        <v/>
      </c>
      <c r="M61" s="5" t="str">
        <f>IF(Table136[[#This Row],[Name]]&lt;&gt;"",Table136[[#This Row],[Name]],"")</f>
        <v/>
      </c>
    </row>
    <row r="62" spans="1:13">
      <c r="A62" s="31"/>
      <c r="B62" s="32"/>
      <c r="C62" s="32"/>
      <c r="D62" s="32"/>
      <c r="E62" s="32"/>
      <c r="F62" s="32"/>
      <c r="G62" s="32"/>
      <c r="J62" s="3">
        <f>IF(COUNT(Table136[[#This Row],[BEE1]:[Column4]])&gt;1,MIN(Table136[[#This Row],[BEE1]:[Column2]]),0)</f>
        <v>0</v>
      </c>
      <c r="K6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2" s="2" t="str">
        <f>IF(Table136[[#This Row],[Total]]&lt;&gt;"",RANK(Table136[[#This Row],[Total]],Table136[Total]),"")</f>
        <v/>
      </c>
      <c r="M62" s="5" t="str">
        <f>IF(Table136[[#This Row],[Name]]&lt;&gt;"",Table136[[#This Row],[Name]],"")</f>
        <v/>
      </c>
    </row>
    <row r="63" spans="1:13">
      <c r="A63" s="31"/>
      <c r="B63" s="32"/>
      <c r="C63" s="32"/>
      <c r="D63" s="32"/>
      <c r="E63" s="32"/>
      <c r="F63" s="32"/>
      <c r="G63" s="32"/>
      <c r="J63" s="3">
        <f>IF(COUNT(Table136[[#This Row],[BEE1]:[Column4]])&gt;1,MIN(Table136[[#This Row],[BEE1]:[Column2]]),0)</f>
        <v>0</v>
      </c>
      <c r="K6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3" s="2" t="str">
        <f>IF(Table136[[#This Row],[Total]]&lt;&gt;"",RANK(Table136[[#This Row],[Total]],Table136[Total]),"")</f>
        <v/>
      </c>
      <c r="M63" s="5" t="str">
        <f>IF(Table136[[#This Row],[Name]]&lt;&gt;"",Table136[[#This Row],[Name]],"")</f>
        <v/>
      </c>
    </row>
    <row r="64" spans="1:13">
      <c r="A64" s="31"/>
      <c r="B64" s="32"/>
      <c r="C64" s="32"/>
      <c r="D64" s="32"/>
      <c r="E64" s="32"/>
      <c r="F64" s="32"/>
      <c r="G64" s="32"/>
      <c r="J64" s="3">
        <f>IF(COUNT(Table136[[#This Row],[BEE1]:[Column4]])&gt;1,MIN(Table136[[#This Row],[BEE1]:[Column2]]),0)</f>
        <v>0</v>
      </c>
      <c r="K6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4" s="2" t="str">
        <f>IF(Table136[[#This Row],[Total]]&lt;&gt;"",RANK(Table136[[#This Row],[Total]],Table136[Total]),"")</f>
        <v/>
      </c>
      <c r="M64" s="5" t="str">
        <f>IF(Table136[[#This Row],[Name]]&lt;&gt;"",Table136[[#This Row],[Name]],"")</f>
        <v/>
      </c>
    </row>
    <row r="65" spans="1:13">
      <c r="A65" s="31"/>
      <c r="B65" s="32"/>
      <c r="C65" s="32"/>
      <c r="D65" s="32"/>
      <c r="E65" s="32"/>
      <c r="F65" s="32"/>
      <c r="G65" s="32"/>
      <c r="J65" s="3">
        <f>IF(COUNT(Table136[[#This Row],[BEE1]:[Column4]])&gt;1,MIN(Table136[[#This Row],[BEE1]:[Column2]]),0)</f>
        <v>0</v>
      </c>
      <c r="K6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5" s="2" t="str">
        <f>IF(Table136[[#This Row],[Total]]&lt;&gt;"",RANK(Table136[[#This Row],[Total]],Table136[Total]),"")</f>
        <v/>
      </c>
      <c r="M65" s="5" t="str">
        <f>IF(Table136[[#This Row],[Name]]&lt;&gt;"",Table136[[#This Row],[Name]],"")</f>
        <v/>
      </c>
    </row>
    <row r="66" spans="1:13">
      <c r="A66" s="31"/>
      <c r="B66" s="32"/>
      <c r="C66" s="32"/>
      <c r="D66" s="32"/>
      <c r="E66" s="32"/>
      <c r="F66" s="32"/>
      <c r="G66" s="32"/>
      <c r="J66" s="3">
        <f>IF(COUNT(Table136[[#This Row],[BEE1]:[Column4]])&gt;1,MIN(Table136[[#This Row],[BEE1]:[Column2]]),0)</f>
        <v>0</v>
      </c>
      <c r="K6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6" s="2" t="str">
        <f>IF(Table136[[#This Row],[Total]]&lt;&gt;"",RANK(Table136[[#This Row],[Total]],Table136[Total]),"")</f>
        <v/>
      </c>
      <c r="M66" s="5" t="str">
        <f>IF(Table136[[#This Row],[Name]]&lt;&gt;"",Table136[[#This Row],[Name]],"")</f>
        <v/>
      </c>
    </row>
    <row r="67" spans="1:13">
      <c r="A67" s="31"/>
      <c r="B67" s="32"/>
      <c r="C67" s="32"/>
      <c r="D67" s="32"/>
      <c r="E67" s="32"/>
      <c r="F67" s="32"/>
      <c r="G67" s="32"/>
      <c r="J67" s="3">
        <f>IF(COUNT(Table136[[#This Row],[BEE1]:[Column4]])&gt;1,MIN(Table136[[#This Row],[BEE1]:[Column2]]),0)</f>
        <v>0</v>
      </c>
      <c r="K6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7" s="2" t="str">
        <f>IF(Table136[[#This Row],[Total]]&lt;&gt;"",RANK(Table136[[#This Row],[Total]],Table136[Total]),"")</f>
        <v/>
      </c>
      <c r="M67" s="5" t="str">
        <f>IF(Table136[[#This Row],[Name]]&lt;&gt;"",Table136[[#This Row],[Name]],"")</f>
        <v/>
      </c>
    </row>
    <row r="68" spans="1:13">
      <c r="A68" s="31"/>
      <c r="B68" s="32"/>
      <c r="C68" s="32"/>
      <c r="D68" s="32"/>
      <c r="E68" s="32"/>
      <c r="F68" s="32"/>
      <c r="G68" s="32"/>
      <c r="J68" s="3">
        <f>IF(COUNT(Table136[[#This Row],[BEE1]:[Column4]])&gt;1,MIN(Table136[[#This Row],[BEE1]:[Column2]]),0)</f>
        <v>0</v>
      </c>
      <c r="K6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8" s="2" t="str">
        <f>IF(Table136[[#This Row],[Total]]&lt;&gt;"",RANK(Table136[[#This Row],[Total]],Table136[Total]),"")</f>
        <v/>
      </c>
      <c r="M68" s="5" t="str">
        <f>IF(Table136[[#This Row],[Name]]&lt;&gt;"",Table136[[#This Row],[Name]],"")</f>
        <v/>
      </c>
    </row>
    <row r="69" spans="1:13">
      <c r="J69" s="3">
        <f>IF(COUNT(Table136[[#This Row],[BEE1]:[Column4]])&gt;1,MIN(Table136[[#This Row],[BEE1]:[Column2]]),0)</f>
        <v>0</v>
      </c>
      <c r="K6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69" s="2" t="str">
        <f>IF(Table136[[#This Row],[Total]]&lt;&gt;"",RANK(Table136[[#This Row],[Total]],Table136[Total]),"")</f>
        <v/>
      </c>
      <c r="M69" s="5" t="str">
        <f>IF(Table136[[#This Row],[Name]]&lt;&gt;"",Table136[[#This Row],[Name]],"")</f>
        <v/>
      </c>
    </row>
    <row r="70" spans="1:13">
      <c r="J70" s="3">
        <f>IF(COUNT(Table136[[#This Row],[BEE1]:[Column4]])&gt;1,MIN(Table136[[#This Row],[BEE1]:[Column2]]),0)</f>
        <v>0</v>
      </c>
      <c r="K7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0" s="2" t="str">
        <f>IF(Table136[[#This Row],[Total]]&lt;&gt;"",RANK(Table136[[#This Row],[Total]],Table136[Total]),"")</f>
        <v/>
      </c>
      <c r="M70" s="5" t="str">
        <f>IF(Table136[[#This Row],[Name]]&lt;&gt;"",Table136[[#This Row],[Name]],"")</f>
        <v/>
      </c>
    </row>
    <row r="71" spans="1:13">
      <c r="J71" s="3">
        <f>IF(COUNT(Table136[[#This Row],[BEE1]:[Column4]])&gt;1,MIN(Table136[[#This Row],[BEE1]:[Column2]]),0)</f>
        <v>0</v>
      </c>
      <c r="K7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1" s="2" t="str">
        <f>IF(Table136[[#This Row],[Total]]&lt;&gt;"",RANK(Table136[[#This Row],[Total]],Table136[Total]),"")</f>
        <v/>
      </c>
      <c r="M71" s="5" t="str">
        <f>IF(Table136[[#This Row],[Name]]&lt;&gt;"",Table136[[#This Row],[Name]],"")</f>
        <v/>
      </c>
    </row>
    <row r="72" spans="1:13">
      <c r="J72" s="3">
        <f>IF(COUNT(Table136[[#This Row],[BEE1]:[Column4]])&gt;1,MIN(Table136[[#This Row],[BEE1]:[Column2]]),0)</f>
        <v>0</v>
      </c>
      <c r="K7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2" s="2" t="str">
        <f>IF(Table136[[#This Row],[Total]]&lt;&gt;"",RANK(Table136[[#This Row],[Total]],Table136[Total]),"")</f>
        <v/>
      </c>
      <c r="M72" s="5" t="str">
        <f>IF(Table136[[#This Row],[Name]]&lt;&gt;"",Table136[[#This Row],[Name]],"")</f>
        <v/>
      </c>
    </row>
    <row r="73" spans="1:13">
      <c r="J73" s="3">
        <f>IF(COUNT(Table136[[#This Row],[BEE1]:[Column4]])&gt;1,MIN(Table136[[#This Row],[BEE1]:[Column2]]),0)</f>
        <v>0</v>
      </c>
      <c r="K7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3" s="2" t="str">
        <f>IF(Table136[[#This Row],[Total]]&lt;&gt;"",RANK(Table136[[#This Row],[Total]],Table136[Total]),"")</f>
        <v/>
      </c>
      <c r="M73" s="5" t="str">
        <f>IF(Table136[[#This Row],[Name]]&lt;&gt;"",Table136[[#This Row],[Name]],"")</f>
        <v/>
      </c>
    </row>
    <row r="74" spans="1:13">
      <c r="J74" s="3">
        <f>IF(COUNT(Table136[[#This Row],[BEE1]:[Column4]])&gt;1,MIN(Table136[[#This Row],[BEE1]:[Column2]]),0)</f>
        <v>0</v>
      </c>
      <c r="K7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4" s="2" t="str">
        <f>IF(Table136[[#This Row],[Total]]&lt;&gt;"",RANK(Table136[[#This Row],[Total]],Table136[Total]),"")</f>
        <v/>
      </c>
      <c r="M74" s="5" t="str">
        <f>IF(Table136[[#This Row],[Name]]&lt;&gt;"",Table136[[#This Row],[Name]],"")</f>
        <v/>
      </c>
    </row>
    <row r="75" spans="1:13">
      <c r="J75" s="3">
        <f>IF(COUNT(Table136[[#This Row],[BEE1]:[Column4]])&gt;1,MIN(Table136[[#This Row],[BEE1]:[Column2]]),0)</f>
        <v>0</v>
      </c>
      <c r="K7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5" s="2" t="str">
        <f>IF(Table136[[#This Row],[Total]]&lt;&gt;"",RANK(Table136[[#This Row],[Total]],Table136[Total]),"")</f>
        <v/>
      </c>
      <c r="M75" s="5" t="str">
        <f>IF(Table136[[#This Row],[Name]]&lt;&gt;"",Table136[[#This Row],[Name]],"")</f>
        <v/>
      </c>
    </row>
    <row r="76" spans="1:13">
      <c r="J76" s="3">
        <f>IF(COUNT(Table136[[#This Row],[BEE1]:[Column4]])&gt;1,MIN(Table136[[#This Row],[BEE1]:[Column2]]),0)</f>
        <v>0</v>
      </c>
      <c r="K7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6" s="2" t="str">
        <f>IF(Table136[[#This Row],[Total]]&lt;&gt;"",RANK(Table136[[#This Row],[Total]],Table136[Total]),"")</f>
        <v/>
      </c>
      <c r="M76" s="5" t="str">
        <f>IF(Table136[[#This Row],[Name]]&lt;&gt;"",Table136[[#This Row],[Name]],"")</f>
        <v/>
      </c>
    </row>
    <row r="77" spans="1:13">
      <c r="J77" s="3">
        <f>IF(COUNT(Table136[[#This Row],[BEE1]:[Column4]])&gt;1,MIN(Table136[[#This Row],[BEE1]:[Column2]]),0)</f>
        <v>0</v>
      </c>
      <c r="K7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7" s="2" t="str">
        <f>IF(Table136[[#This Row],[Total]]&lt;&gt;"",RANK(Table136[[#This Row],[Total]],Table136[Total]),"")</f>
        <v/>
      </c>
      <c r="M77" s="5" t="str">
        <f>IF(Table136[[#This Row],[Name]]&lt;&gt;"",Table136[[#This Row],[Name]],"")</f>
        <v/>
      </c>
    </row>
    <row r="78" spans="1:13">
      <c r="J78" s="3">
        <f>IF(COUNT(Table136[[#This Row],[BEE1]:[Column4]])&gt;1,MIN(Table136[[#This Row],[BEE1]:[Column2]]),0)</f>
        <v>0</v>
      </c>
      <c r="K7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8" s="2" t="str">
        <f>IF(Table136[[#This Row],[Total]]&lt;&gt;"",RANK(Table136[[#This Row],[Total]],Table136[Total]),"")</f>
        <v/>
      </c>
      <c r="M78" s="5" t="str">
        <f>IF(Table136[[#This Row],[Name]]&lt;&gt;"",Table136[[#This Row],[Name]],"")</f>
        <v/>
      </c>
    </row>
    <row r="79" spans="1:13">
      <c r="J79" s="3">
        <f>IF(COUNT(Table136[[#This Row],[BEE1]:[Column4]])&gt;1,MIN(Table136[[#This Row],[BEE1]:[Column2]]),0)</f>
        <v>0</v>
      </c>
      <c r="K7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79" s="2" t="str">
        <f>IF(Table136[[#This Row],[Total]]&lt;&gt;"",RANK(Table136[[#This Row],[Total]],Table136[Total]),"")</f>
        <v/>
      </c>
      <c r="M79" s="5" t="str">
        <f>IF(Table136[[#This Row],[Name]]&lt;&gt;"",Table136[[#This Row],[Name]],"")</f>
        <v/>
      </c>
    </row>
    <row r="80" spans="1:13">
      <c r="J80" s="3">
        <f>IF(COUNT(Table136[[#This Row],[BEE1]:[Column4]])&gt;1,MIN(Table136[[#This Row],[BEE1]:[Column2]]),0)</f>
        <v>0</v>
      </c>
      <c r="K8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0" s="2" t="str">
        <f>IF(Table136[[#This Row],[Total]]&lt;&gt;"",RANK(Table136[[#This Row],[Total]],Table136[Total]),"")</f>
        <v/>
      </c>
      <c r="M80" s="5" t="str">
        <f>IF(Table136[[#This Row],[Name]]&lt;&gt;"",Table136[[#This Row],[Name]],"")</f>
        <v/>
      </c>
    </row>
    <row r="81" spans="10:13">
      <c r="J81" s="3">
        <f>IF(COUNT(Table136[[#This Row],[BEE1]:[Column4]])&gt;1,MIN(Table136[[#This Row],[BEE1]:[Column2]]),0)</f>
        <v>0</v>
      </c>
      <c r="K8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1" s="2" t="str">
        <f>IF(Table136[[#This Row],[Total]]&lt;&gt;"",RANK(Table136[[#This Row],[Total]],Table136[Total]),"")</f>
        <v/>
      </c>
      <c r="M81" s="5" t="str">
        <f>IF(Table136[[#This Row],[Name]]&lt;&gt;"",Table136[[#This Row],[Name]],"")</f>
        <v/>
      </c>
    </row>
    <row r="82" spans="10:13">
      <c r="J82" s="3">
        <f>IF(COUNT(Table136[[#This Row],[BEE1]:[Column4]])&gt;1,MIN(Table136[[#This Row],[BEE1]:[Column2]]),0)</f>
        <v>0</v>
      </c>
      <c r="K8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2" s="2" t="str">
        <f>IF(Table136[[#This Row],[Total]]&lt;&gt;"",RANK(Table136[[#This Row],[Total]],Table136[Total]),"")</f>
        <v/>
      </c>
      <c r="M82" s="5" t="str">
        <f>IF(Table136[[#This Row],[Name]]&lt;&gt;"",Table136[[#This Row],[Name]],"")</f>
        <v/>
      </c>
    </row>
    <row r="83" spans="10:13">
      <c r="J83" s="3">
        <f>IF(COUNT(Table136[[#This Row],[BEE1]:[Column4]])&gt;1,MIN(Table136[[#This Row],[BEE1]:[Column2]]),0)</f>
        <v>0</v>
      </c>
      <c r="K8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3" s="2" t="str">
        <f>IF(Table136[[#This Row],[Total]]&lt;&gt;"",RANK(Table136[[#This Row],[Total]],Table136[Total]),"")</f>
        <v/>
      </c>
      <c r="M83" s="5" t="str">
        <f>IF(Table136[[#This Row],[Name]]&lt;&gt;"",Table136[[#This Row],[Name]],"")</f>
        <v/>
      </c>
    </row>
    <row r="84" spans="10:13">
      <c r="J84" s="3">
        <f>IF(COUNT(Table136[[#This Row],[BEE1]:[Column4]])&gt;1,MIN(Table136[[#This Row],[BEE1]:[Column2]]),0)</f>
        <v>0</v>
      </c>
      <c r="K8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4" s="2" t="str">
        <f>IF(Table136[[#This Row],[Total]]&lt;&gt;"",RANK(Table136[[#This Row],[Total]],Table136[Total]),"")</f>
        <v/>
      </c>
      <c r="M84" s="5" t="str">
        <f>IF(Table136[[#This Row],[Name]]&lt;&gt;"",Table136[[#This Row],[Name]],"")</f>
        <v/>
      </c>
    </row>
    <row r="85" spans="10:13">
      <c r="J85" s="3">
        <f>IF(COUNT(Table136[[#This Row],[BEE1]:[Column4]])&gt;1,MIN(Table136[[#This Row],[BEE1]:[Column2]]),0)</f>
        <v>0</v>
      </c>
      <c r="K8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5" s="2" t="str">
        <f>IF(Table136[[#This Row],[Total]]&lt;&gt;"",RANK(Table136[[#This Row],[Total]],Table136[Total]),"")</f>
        <v/>
      </c>
      <c r="M85" s="5" t="str">
        <f>IF(Table136[[#This Row],[Name]]&lt;&gt;"",Table136[[#This Row],[Name]],"")</f>
        <v/>
      </c>
    </row>
    <row r="86" spans="10:13">
      <c r="J86" s="3">
        <f>IF(COUNT(Table136[[#This Row],[BEE1]:[Column4]])&gt;1,MIN(Table136[[#This Row],[BEE1]:[Column2]]),0)</f>
        <v>0</v>
      </c>
      <c r="K8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6" s="2" t="str">
        <f>IF(Table136[[#This Row],[Total]]&lt;&gt;"",RANK(Table136[[#This Row],[Total]],Table136[Total]),"")</f>
        <v/>
      </c>
      <c r="M86" s="5" t="str">
        <f>IF(Table136[[#This Row],[Name]]&lt;&gt;"",Table136[[#This Row],[Name]],"")</f>
        <v/>
      </c>
    </row>
    <row r="87" spans="10:13">
      <c r="J87" s="3">
        <f>IF(COUNT(Table136[[#This Row],[BEE1]:[Column4]])&gt;1,MIN(Table136[[#This Row],[BEE1]:[Column2]]),0)</f>
        <v>0</v>
      </c>
      <c r="K8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7" s="2" t="str">
        <f>IF(Table136[[#This Row],[Total]]&lt;&gt;"",RANK(Table136[[#This Row],[Total]],Table136[Total]),"")</f>
        <v/>
      </c>
      <c r="M87" s="5" t="str">
        <f>IF(Table136[[#This Row],[Name]]&lt;&gt;"",Table136[[#This Row],[Name]],"")</f>
        <v/>
      </c>
    </row>
    <row r="88" spans="10:13">
      <c r="J88" s="3">
        <f>IF(COUNT(Table136[[#This Row],[BEE1]:[Column4]])&gt;1,MIN(Table136[[#This Row],[BEE1]:[Column2]]),0)</f>
        <v>0</v>
      </c>
      <c r="K8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8" s="2" t="str">
        <f>IF(Table136[[#This Row],[Total]]&lt;&gt;"",RANK(Table136[[#This Row],[Total]],Table136[Total]),"")</f>
        <v/>
      </c>
      <c r="M88" s="5" t="str">
        <f>IF(Table136[[#This Row],[Name]]&lt;&gt;"",Table136[[#This Row],[Name]],"")</f>
        <v/>
      </c>
    </row>
    <row r="89" spans="10:13">
      <c r="J89" s="3">
        <f>IF(COUNT(Table136[[#This Row],[BEE1]:[Column4]])&gt;1,MIN(Table136[[#This Row],[BEE1]:[Column2]]),0)</f>
        <v>0</v>
      </c>
      <c r="K8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89" s="2" t="str">
        <f>IF(Table136[[#This Row],[Total]]&lt;&gt;"",RANK(Table136[[#This Row],[Total]],Table136[Total]),"")</f>
        <v/>
      </c>
      <c r="M89" s="5" t="str">
        <f>IF(Table136[[#This Row],[Name]]&lt;&gt;"",Table136[[#This Row],[Name]],"")</f>
        <v/>
      </c>
    </row>
    <row r="90" spans="10:13">
      <c r="J90" s="3">
        <f>IF(COUNT(Table136[[#This Row],[BEE1]:[Column4]])&gt;1,MIN(Table136[[#This Row],[BEE1]:[Column2]]),0)</f>
        <v>0</v>
      </c>
      <c r="K9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0" s="2" t="str">
        <f>IF(Table136[[#This Row],[Total]]&lt;&gt;"",RANK(Table136[[#This Row],[Total]],Table136[Total]),"")</f>
        <v/>
      </c>
      <c r="M90" s="5" t="str">
        <f>IF(Table136[[#This Row],[Name]]&lt;&gt;"",Table136[[#This Row],[Name]],"")</f>
        <v/>
      </c>
    </row>
    <row r="91" spans="10:13">
      <c r="J91" s="3">
        <f>IF(COUNT(Table136[[#This Row],[BEE1]:[Column4]])&gt;1,MIN(Table136[[#This Row],[BEE1]:[Column2]]),0)</f>
        <v>0</v>
      </c>
      <c r="K9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1" s="2" t="str">
        <f>IF(Table136[[#This Row],[Total]]&lt;&gt;"",RANK(Table136[[#This Row],[Total]],Table136[Total]),"")</f>
        <v/>
      </c>
      <c r="M91" s="5" t="str">
        <f>IF(Table136[[#This Row],[Name]]&lt;&gt;"",Table136[[#This Row],[Name]],"")</f>
        <v/>
      </c>
    </row>
    <row r="92" spans="10:13">
      <c r="J92" s="3">
        <f>IF(COUNT(Table136[[#This Row],[BEE1]:[Column4]])&gt;1,MIN(Table136[[#This Row],[BEE1]:[Column2]]),0)</f>
        <v>0</v>
      </c>
      <c r="K9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2" s="2" t="str">
        <f>IF(Table136[[#This Row],[Total]]&lt;&gt;"",RANK(Table136[[#This Row],[Total]],Table136[Total]),"")</f>
        <v/>
      </c>
      <c r="M92" s="5" t="str">
        <f>IF(Table136[[#This Row],[Name]]&lt;&gt;"",Table136[[#This Row],[Name]],"")</f>
        <v/>
      </c>
    </row>
    <row r="93" spans="10:13">
      <c r="J93" s="3">
        <f>IF(COUNT(Table136[[#This Row],[BEE1]:[Column4]])&gt;1,MIN(Table136[[#This Row],[BEE1]:[Column2]]),0)</f>
        <v>0</v>
      </c>
      <c r="K9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3" s="2" t="str">
        <f>IF(Table136[[#This Row],[Total]]&lt;&gt;"",RANK(Table136[[#This Row],[Total]],Table136[Total]),"")</f>
        <v/>
      </c>
      <c r="M93" s="5" t="str">
        <f>IF(Table136[[#This Row],[Name]]&lt;&gt;"",Table136[[#This Row],[Name]],"")</f>
        <v/>
      </c>
    </row>
    <row r="94" spans="10:13">
      <c r="J94" s="3">
        <f>IF(COUNT(Table136[[#This Row],[BEE1]:[Column4]])&gt;1,MIN(Table136[[#This Row],[BEE1]:[Column2]]),0)</f>
        <v>0</v>
      </c>
      <c r="K9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4" s="2" t="str">
        <f>IF(Table136[[#This Row],[Total]]&lt;&gt;"",RANK(Table136[[#This Row],[Total]],Table136[Total]),"")</f>
        <v/>
      </c>
      <c r="M94" s="5" t="str">
        <f>IF(Table136[[#This Row],[Name]]&lt;&gt;"",Table136[[#This Row],[Name]],"")</f>
        <v/>
      </c>
    </row>
    <row r="95" spans="10:13">
      <c r="J95" s="3">
        <f>IF(COUNT(Table136[[#This Row],[BEE1]:[Column4]])&gt;1,MIN(Table136[[#This Row],[BEE1]:[Column2]]),0)</f>
        <v>0</v>
      </c>
      <c r="K9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5" s="2" t="str">
        <f>IF(Table136[[#This Row],[Total]]&lt;&gt;"",RANK(Table136[[#This Row],[Total]],Table136[Total]),"")</f>
        <v/>
      </c>
      <c r="M95" s="5" t="str">
        <f>IF(Table136[[#This Row],[Name]]&lt;&gt;"",Table136[[#This Row],[Name]],"")</f>
        <v/>
      </c>
    </row>
    <row r="96" spans="10:13">
      <c r="J96" s="3">
        <f>IF(COUNT(Table136[[#This Row],[BEE1]:[Column4]])&gt;1,MIN(Table136[[#This Row],[BEE1]:[Column2]]),0)</f>
        <v>0</v>
      </c>
      <c r="K9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6" s="2" t="str">
        <f>IF(Table136[[#This Row],[Total]]&lt;&gt;"",RANK(Table136[[#This Row],[Total]],Table136[Total]),"")</f>
        <v/>
      </c>
      <c r="M96" s="5" t="str">
        <f>IF(Table136[[#This Row],[Name]]&lt;&gt;"",Table136[[#This Row],[Name]],"")</f>
        <v/>
      </c>
    </row>
    <row r="97" spans="10:13">
      <c r="J97" s="3">
        <f>IF(COUNT(Table136[[#This Row],[BEE1]:[Column4]])&gt;1,MIN(Table136[[#This Row],[BEE1]:[Column2]]),0)</f>
        <v>0</v>
      </c>
      <c r="K9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7" s="2" t="str">
        <f>IF(Table136[[#This Row],[Total]]&lt;&gt;"",RANK(Table136[[#This Row],[Total]],Table136[Total]),"")</f>
        <v/>
      </c>
      <c r="M97" s="5" t="str">
        <f>IF(Table136[[#This Row],[Name]]&lt;&gt;"",Table136[[#This Row],[Name]],"")</f>
        <v/>
      </c>
    </row>
    <row r="98" spans="10:13">
      <c r="J98" s="3">
        <f>IF(COUNT(Table136[[#This Row],[BEE1]:[Column4]])&gt;1,MIN(Table136[[#This Row],[BEE1]:[Column2]]),0)</f>
        <v>0</v>
      </c>
      <c r="K9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8" s="2" t="str">
        <f>IF(Table136[[#This Row],[Total]]&lt;&gt;"",RANK(Table136[[#This Row],[Total]],Table136[Total]),"")</f>
        <v/>
      </c>
      <c r="M98" s="5" t="str">
        <f>IF(Table136[[#This Row],[Name]]&lt;&gt;"",Table136[[#This Row],[Name]],"")</f>
        <v/>
      </c>
    </row>
    <row r="99" spans="10:13">
      <c r="J99" s="3">
        <f>IF(COUNT(Table136[[#This Row],[BEE1]:[Column4]])&gt;1,MIN(Table136[[#This Row],[BEE1]:[Column2]]),0)</f>
        <v>0</v>
      </c>
      <c r="K9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99" s="2" t="str">
        <f>IF(Table136[[#This Row],[Total]]&lt;&gt;"",RANK(Table136[[#This Row],[Total]],Table136[Total]),"")</f>
        <v/>
      </c>
      <c r="M99" s="5" t="str">
        <f>IF(Table136[[#This Row],[Name]]&lt;&gt;"",Table136[[#This Row],[Name]],"")</f>
        <v/>
      </c>
    </row>
    <row r="100" spans="10:13">
      <c r="J100" s="3">
        <f>IF(COUNT(Table136[[#This Row],[BEE1]:[Column4]])&gt;1,MIN(Table136[[#This Row],[BEE1]:[Column2]]),0)</f>
        <v>0</v>
      </c>
      <c r="K10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0" s="2" t="str">
        <f>IF(Table136[[#This Row],[Total]]&lt;&gt;"",RANK(Table136[[#This Row],[Total]],Table136[Total]),"")</f>
        <v/>
      </c>
      <c r="M100" s="5" t="str">
        <f>IF(Table136[[#This Row],[Name]]&lt;&gt;"",Table136[[#This Row],[Name]],"")</f>
        <v/>
      </c>
    </row>
    <row r="101" spans="10:13">
      <c r="J101" s="3">
        <f>IF(COUNT(Table136[[#This Row],[BEE1]:[Column4]])&gt;1,MIN(Table136[[#This Row],[BEE1]:[Column2]]),0)</f>
        <v>0</v>
      </c>
      <c r="K10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1" s="2" t="str">
        <f>IF(Table136[[#This Row],[Total]]&lt;&gt;"",RANK(Table136[[#This Row],[Total]],Table136[Total]),"")</f>
        <v/>
      </c>
      <c r="M101" s="5" t="str">
        <f>IF(Table136[[#This Row],[Name]]&lt;&gt;"",Table136[[#This Row],[Name]],"")</f>
        <v/>
      </c>
    </row>
    <row r="102" spans="10:13">
      <c r="J102" s="3">
        <f>IF(COUNT(Table136[[#This Row],[BEE1]:[Column4]])&gt;1,MIN(Table136[[#This Row],[BEE1]:[Column2]]),0)</f>
        <v>0</v>
      </c>
      <c r="K10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2" s="2" t="str">
        <f>IF(Table136[[#This Row],[Total]]&lt;&gt;"",RANK(Table136[[#This Row],[Total]],Table136[Total]),"")</f>
        <v/>
      </c>
      <c r="M102" s="5" t="str">
        <f>IF(Table136[[#This Row],[Name]]&lt;&gt;"",Table136[[#This Row],[Name]],"")</f>
        <v/>
      </c>
    </row>
    <row r="103" spans="10:13">
      <c r="J103" s="3">
        <f>IF(COUNT(Table136[[#This Row],[BEE1]:[Column4]])&gt;1,MIN(Table136[[#This Row],[BEE1]:[Column2]]),0)</f>
        <v>0</v>
      </c>
      <c r="K10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3" s="2" t="str">
        <f>IF(Table136[[#This Row],[Total]]&lt;&gt;"",RANK(Table136[[#This Row],[Total]],Table136[Total]),"")</f>
        <v/>
      </c>
      <c r="M103" s="5" t="str">
        <f>IF(Table136[[#This Row],[Name]]&lt;&gt;"",Table136[[#This Row],[Name]],"")</f>
        <v/>
      </c>
    </row>
    <row r="104" spans="10:13">
      <c r="J104" s="3">
        <f>IF(COUNT(Table136[[#This Row],[BEE1]:[Column4]])&gt;1,MIN(Table136[[#This Row],[BEE1]:[Column2]]),0)</f>
        <v>0</v>
      </c>
      <c r="K10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4" s="2" t="str">
        <f>IF(Table136[[#This Row],[Total]]&lt;&gt;"",RANK(Table136[[#This Row],[Total]],Table136[Total]),"")</f>
        <v/>
      </c>
      <c r="M104" s="5" t="str">
        <f>IF(Table136[[#This Row],[Name]]&lt;&gt;"",Table136[[#This Row],[Name]],"")</f>
        <v/>
      </c>
    </row>
    <row r="105" spans="10:13">
      <c r="J105" s="3">
        <f>IF(COUNT(Table136[[#This Row],[BEE1]:[Column4]])&gt;1,MIN(Table136[[#This Row],[BEE1]:[Column2]]),0)</f>
        <v>0</v>
      </c>
      <c r="K10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5" s="2" t="str">
        <f>IF(Table136[[#This Row],[Total]]&lt;&gt;"",RANK(Table136[[#This Row],[Total]],Table136[Total]),"")</f>
        <v/>
      </c>
      <c r="M105" s="5" t="str">
        <f>IF(Table136[[#This Row],[Name]]&lt;&gt;"",Table136[[#This Row],[Name]],"")</f>
        <v/>
      </c>
    </row>
    <row r="106" spans="10:13">
      <c r="J106" s="3">
        <f>IF(COUNT(Table136[[#This Row],[BEE1]:[Column4]])&gt;1,MIN(Table136[[#This Row],[BEE1]:[Column2]]),0)</f>
        <v>0</v>
      </c>
      <c r="K10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6" s="2" t="str">
        <f>IF(Table136[[#This Row],[Total]]&lt;&gt;"",RANK(Table136[[#This Row],[Total]],Table136[Total]),"")</f>
        <v/>
      </c>
      <c r="M106" s="5" t="str">
        <f>IF(Table136[[#This Row],[Name]]&lt;&gt;"",Table136[[#This Row],[Name]],"")</f>
        <v/>
      </c>
    </row>
    <row r="107" spans="10:13">
      <c r="J107" s="3">
        <f>IF(COUNT(Table136[[#This Row],[BEE1]:[Column4]])&gt;1,MIN(Table136[[#This Row],[BEE1]:[Column2]]),0)</f>
        <v>0</v>
      </c>
      <c r="K10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7" s="2" t="str">
        <f>IF(Table136[[#This Row],[Total]]&lt;&gt;"",RANK(Table136[[#This Row],[Total]],Table136[Total]),"")</f>
        <v/>
      </c>
      <c r="M107" s="5" t="str">
        <f>IF(Table136[[#This Row],[Name]]&lt;&gt;"",Table136[[#This Row],[Name]],"")</f>
        <v/>
      </c>
    </row>
    <row r="108" spans="10:13">
      <c r="J108" s="3">
        <f>IF(COUNT(Table136[[#This Row],[BEE1]:[Column4]])&gt;1,MIN(Table136[[#This Row],[BEE1]:[Column2]]),0)</f>
        <v>0</v>
      </c>
      <c r="K10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8" s="2" t="str">
        <f>IF(Table136[[#This Row],[Total]]&lt;&gt;"",RANK(Table136[[#This Row],[Total]],Table136[Total]),"")</f>
        <v/>
      </c>
      <c r="M108" s="5" t="str">
        <f>IF(Table136[[#This Row],[Name]]&lt;&gt;"",Table136[[#This Row],[Name]],"")</f>
        <v/>
      </c>
    </row>
    <row r="109" spans="10:13">
      <c r="J109" s="3">
        <f>IF(COUNT(Table136[[#This Row],[BEE1]:[Column4]])&gt;1,MIN(Table136[[#This Row],[BEE1]:[Column2]]),0)</f>
        <v>0</v>
      </c>
      <c r="K10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09" s="2" t="str">
        <f>IF(Table136[[#This Row],[Total]]&lt;&gt;"",RANK(Table136[[#This Row],[Total]],Table136[Total]),"")</f>
        <v/>
      </c>
      <c r="M109" s="5" t="str">
        <f>IF(Table136[[#This Row],[Name]]&lt;&gt;"",Table136[[#This Row],[Name]],"")</f>
        <v/>
      </c>
    </row>
    <row r="110" spans="10:13">
      <c r="J110" s="3">
        <f>IF(COUNT(Table136[[#This Row],[BEE1]:[Column4]])&gt;1,MIN(Table136[[#This Row],[BEE1]:[Column2]]),0)</f>
        <v>0</v>
      </c>
      <c r="K11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0" s="2" t="str">
        <f>IF(Table136[[#This Row],[Total]]&lt;&gt;"",RANK(Table136[[#This Row],[Total]],Table136[Total]),"")</f>
        <v/>
      </c>
      <c r="M110" s="5" t="str">
        <f>IF(Table136[[#This Row],[Name]]&lt;&gt;"",Table136[[#This Row],[Name]],"")</f>
        <v/>
      </c>
    </row>
    <row r="111" spans="10:13">
      <c r="J111" s="3">
        <f>IF(COUNT(Table136[[#This Row],[BEE1]:[Column4]])&gt;1,MIN(Table136[[#This Row],[BEE1]:[Column2]]),0)</f>
        <v>0</v>
      </c>
      <c r="K11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1" s="2" t="str">
        <f>IF(Table136[[#This Row],[Total]]&lt;&gt;"",RANK(Table136[[#This Row],[Total]],Table136[Total]),"")</f>
        <v/>
      </c>
      <c r="M111" s="5" t="str">
        <f>IF(Table136[[#This Row],[Name]]&lt;&gt;"",Table136[[#This Row],[Name]],"")</f>
        <v/>
      </c>
    </row>
    <row r="112" spans="10:13">
      <c r="J112" s="3">
        <f>IF(COUNT(Table136[[#This Row],[BEE1]:[Column4]])&gt;1,MIN(Table136[[#This Row],[BEE1]:[Column2]]),0)</f>
        <v>0</v>
      </c>
      <c r="K11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2" s="2" t="str">
        <f>IF(Table136[[#This Row],[Total]]&lt;&gt;"",RANK(Table136[[#This Row],[Total]],Table136[Total]),"")</f>
        <v/>
      </c>
      <c r="M112" s="5" t="str">
        <f>IF(Table136[[#This Row],[Name]]&lt;&gt;"",Table136[[#This Row],[Name]],"")</f>
        <v/>
      </c>
    </row>
    <row r="113" spans="10:13">
      <c r="J113" s="3">
        <f>IF(COUNT(Table136[[#This Row],[BEE1]:[Column4]])&gt;1,MIN(Table136[[#This Row],[BEE1]:[Column2]]),0)</f>
        <v>0</v>
      </c>
      <c r="K11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3" s="2" t="str">
        <f>IF(Table136[[#This Row],[Total]]&lt;&gt;"",RANK(Table136[[#This Row],[Total]],Table136[Total]),"")</f>
        <v/>
      </c>
      <c r="M113" s="5" t="str">
        <f>IF(Table136[[#This Row],[Name]]&lt;&gt;"",Table136[[#This Row],[Name]],"")</f>
        <v/>
      </c>
    </row>
    <row r="114" spans="10:13">
      <c r="J114" s="3">
        <f>IF(COUNT(Table136[[#This Row],[BEE1]:[Column4]])&gt;1,MIN(Table136[[#This Row],[BEE1]:[Column2]]),0)</f>
        <v>0</v>
      </c>
      <c r="K11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4" s="2" t="str">
        <f>IF(Table136[[#This Row],[Total]]&lt;&gt;"",RANK(Table136[[#This Row],[Total]],Table136[Total]),"")</f>
        <v/>
      </c>
      <c r="M114" s="5" t="str">
        <f>IF(Table136[[#This Row],[Name]]&lt;&gt;"",Table136[[#This Row],[Name]],"")</f>
        <v/>
      </c>
    </row>
    <row r="115" spans="10:13">
      <c r="J115" s="3">
        <f>IF(COUNT(Table136[[#This Row],[BEE1]:[Column4]])&gt;1,MIN(Table136[[#This Row],[BEE1]:[Column2]]),0)</f>
        <v>0</v>
      </c>
      <c r="K11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5" s="2" t="str">
        <f>IF(Table136[[#This Row],[Total]]&lt;&gt;"",RANK(Table136[[#This Row],[Total]],Table136[Total]),"")</f>
        <v/>
      </c>
      <c r="M115" s="5" t="str">
        <f>IF(Table136[[#This Row],[Name]]&lt;&gt;"",Table136[[#This Row],[Name]],"")</f>
        <v/>
      </c>
    </row>
    <row r="116" spans="10:13">
      <c r="J116" s="3">
        <f>IF(COUNT(Table136[[#This Row],[BEE1]:[Column4]])&gt;1,MIN(Table136[[#This Row],[BEE1]:[Column2]]),0)</f>
        <v>0</v>
      </c>
      <c r="K11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6" s="2" t="str">
        <f>IF(Table136[[#This Row],[Total]]&lt;&gt;"",RANK(Table136[[#This Row],[Total]],Table136[Total]),"")</f>
        <v/>
      </c>
      <c r="M116" s="5" t="str">
        <f>IF(Table136[[#This Row],[Name]]&lt;&gt;"",Table136[[#This Row],[Name]],"")</f>
        <v/>
      </c>
    </row>
    <row r="117" spans="10:13">
      <c r="J117" s="3">
        <f>IF(COUNT(Table136[[#This Row],[BEE1]:[Column4]])&gt;1,MIN(Table136[[#This Row],[BEE1]:[Column2]]),0)</f>
        <v>0</v>
      </c>
      <c r="K11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7" s="2" t="str">
        <f>IF(Table136[[#This Row],[Total]]&lt;&gt;"",RANK(Table136[[#This Row],[Total]],Table136[Total]),"")</f>
        <v/>
      </c>
      <c r="M117" s="5" t="str">
        <f>IF(Table136[[#This Row],[Name]]&lt;&gt;"",Table136[[#This Row],[Name]],"")</f>
        <v/>
      </c>
    </row>
    <row r="118" spans="10:13">
      <c r="J118" s="3">
        <f>IF(COUNT(Table136[[#This Row],[BEE1]:[Column4]])&gt;1,MIN(Table136[[#This Row],[BEE1]:[Column2]]),0)</f>
        <v>0</v>
      </c>
      <c r="K11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8" s="2" t="str">
        <f>IF(Table136[[#This Row],[Total]]&lt;&gt;"",RANK(Table136[[#This Row],[Total]],Table136[Total]),"")</f>
        <v/>
      </c>
      <c r="M118" s="5" t="str">
        <f>IF(Table136[[#This Row],[Name]]&lt;&gt;"",Table136[[#This Row],[Name]],"")</f>
        <v/>
      </c>
    </row>
    <row r="119" spans="10:13">
      <c r="J119" s="3">
        <f>IF(COUNT(Table136[[#This Row],[BEE1]:[Column4]])&gt;1,MIN(Table136[[#This Row],[BEE1]:[Column2]]),0)</f>
        <v>0</v>
      </c>
      <c r="K11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19" s="2" t="str">
        <f>IF(Table136[[#This Row],[Total]]&lt;&gt;"",RANK(Table136[[#This Row],[Total]],Table136[Total]),"")</f>
        <v/>
      </c>
      <c r="M119" s="5" t="str">
        <f>IF(Table136[[#This Row],[Name]]&lt;&gt;"",Table136[[#This Row],[Name]],"")</f>
        <v/>
      </c>
    </row>
    <row r="120" spans="10:13">
      <c r="J120" s="3">
        <f>IF(COUNT(Table136[[#This Row],[BEE1]:[Column4]])&gt;1,MIN(Table136[[#This Row],[BEE1]:[Column2]]),0)</f>
        <v>0</v>
      </c>
      <c r="K12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0" s="2" t="str">
        <f>IF(Table136[[#This Row],[Total]]&lt;&gt;"",RANK(Table136[[#This Row],[Total]],Table136[Total]),"")</f>
        <v/>
      </c>
      <c r="M120" s="5" t="str">
        <f>IF(Table136[[#This Row],[Name]]&lt;&gt;"",Table136[[#This Row],[Name]],"")</f>
        <v/>
      </c>
    </row>
    <row r="121" spans="10:13">
      <c r="J121" s="3">
        <f>IF(COUNT(Table136[[#This Row],[BEE1]:[Column4]])&gt;1,MIN(Table136[[#This Row],[BEE1]:[Column2]]),0)</f>
        <v>0</v>
      </c>
      <c r="K12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1" s="2" t="str">
        <f>IF(Table136[[#This Row],[Total]]&lt;&gt;"",RANK(Table136[[#This Row],[Total]],Table136[Total]),"")</f>
        <v/>
      </c>
      <c r="M121" s="5" t="str">
        <f>IF(Table136[[#This Row],[Name]]&lt;&gt;"",Table136[[#This Row],[Name]],"")</f>
        <v/>
      </c>
    </row>
    <row r="122" spans="10:13">
      <c r="J122" s="3">
        <f>IF(COUNT(Table136[[#This Row],[BEE1]:[Column4]])&gt;1,MIN(Table136[[#This Row],[BEE1]:[Column2]]),0)</f>
        <v>0</v>
      </c>
      <c r="K12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2" s="2" t="str">
        <f>IF(Table136[[#This Row],[Total]]&lt;&gt;"",RANK(Table136[[#This Row],[Total]],Table136[Total]),"")</f>
        <v/>
      </c>
      <c r="M122" s="5" t="str">
        <f>IF(Table136[[#This Row],[Name]]&lt;&gt;"",Table136[[#This Row],[Name]],"")</f>
        <v/>
      </c>
    </row>
    <row r="123" spans="10:13">
      <c r="J123" s="3">
        <f>IF(COUNT(Table136[[#This Row],[BEE1]:[Column4]])&gt;1,MIN(Table136[[#This Row],[BEE1]:[Column2]]),0)</f>
        <v>0</v>
      </c>
      <c r="K12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3" s="2" t="str">
        <f>IF(Table136[[#This Row],[Total]]&lt;&gt;"",RANK(Table136[[#This Row],[Total]],Table136[Total]),"")</f>
        <v/>
      </c>
      <c r="M123" s="5" t="str">
        <f>IF(Table136[[#This Row],[Name]]&lt;&gt;"",Table136[[#This Row],[Name]],"")</f>
        <v/>
      </c>
    </row>
    <row r="124" spans="10:13">
      <c r="J124" s="3">
        <f>IF(COUNT(Table136[[#This Row],[BEE1]:[Column4]])&gt;1,MIN(Table136[[#This Row],[BEE1]:[Column2]]),0)</f>
        <v>0</v>
      </c>
      <c r="K12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4" s="2" t="str">
        <f>IF(Table136[[#This Row],[Total]]&lt;&gt;"",RANK(Table136[[#This Row],[Total]],Table136[Total]),"")</f>
        <v/>
      </c>
      <c r="M124" s="5" t="str">
        <f>IF(Table136[[#This Row],[Name]]&lt;&gt;"",Table136[[#This Row],[Name]],"")</f>
        <v/>
      </c>
    </row>
    <row r="125" spans="10:13">
      <c r="J125" s="3">
        <f>IF(COUNT(Table136[[#This Row],[BEE1]:[Column4]])&gt;1,MIN(Table136[[#This Row],[BEE1]:[Column2]]),0)</f>
        <v>0</v>
      </c>
      <c r="K12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5" s="2" t="str">
        <f>IF(Table136[[#This Row],[Total]]&lt;&gt;"",RANK(Table136[[#This Row],[Total]],Table136[Total]),"")</f>
        <v/>
      </c>
      <c r="M125" s="5" t="str">
        <f>IF(Table136[[#This Row],[Name]]&lt;&gt;"",Table136[[#This Row],[Name]],"")</f>
        <v/>
      </c>
    </row>
    <row r="126" spans="10:13">
      <c r="J126" s="3">
        <f>IF(COUNT(Table136[[#This Row],[BEE1]:[Column4]])&gt;1,MIN(Table136[[#This Row],[BEE1]:[Column2]]),0)</f>
        <v>0</v>
      </c>
      <c r="K12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6" s="2" t="str">
        <f>IF(Table136[[#This Row],[Total]]&lt;&gt;"",RANK(Table136[[#This Row],[Total]],Table136[Total]),"")</f>
        <v/>
      </c>
      <c r="M126" s="5" t="str">
        <f>IF(Table136[[#This Row],[Name]]&lt;&gt;"",Table136[[#This Row],[Name]],"")</f>
        <v/>
      </c>
    </row>
    <row r="127" spans="10:13">
      <c r="J127" s="3">
        <f>IF(COUNT(Table136[[#This Row],[BEE1]:[Column4]])&gt;1,MIN(Table136[[#This Row],[BEE1]:[Column2]]),0)</f>
        <v>0</v>
      </c>
      <c r="K12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7" s="2" t="str">
        <f>IF(Table136[[#This Row],[Total]]&lt;&gt;"",RANK(Table136[[#This Row],[Total]],Table136[Total]),"")</f>
        <v/>
      </c>
      <c r="M127" s="5" t="str">
        <f>IF(Table136[[#This Row],[Name]]&lt;&gt;"",Table136[[#This Row],[Name]],"")</f>
        <v/>
      </c>
    </row>
    <row r="128" spans="10:13">
      <c r="J128" s="3">
        <f>IF(COUNT(Table136[[#This Row],[BEE1]:[Column4]])&gt;1,MIN(Table136[[#This Row],[BEE1]:[Column2]]),0)</f>
        <v>0</v>
      </c>
      <c r="K12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8" s="2" t="str">
        <f>IF(Table136[[#This Row],[Total]]&lt;&gt;"",RANK(Table136[[#This Row],[Total]],Table136[Total]),"")</f>
        <v/>
      </c>
      <c r="M128" s="5" t="str">
        <f>IF(Table136[[#This Row],[Name]]&lt;&gt;"",Table136[[#This Row],[Name]],"")</f>
        <v/>
      </c>
    </row>
    <row r="129" spans="10:13">
      <c r="J129" s="3">
        <f>IF(COUNT(Table136[[#This Row],[BEE1]:[Column4]])&gt;1,MIN(Table136[[#This Row],[BEE1]:[Column2]]),0)</f>
        <v>0</v>
      </c>
      <c r="K12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29" s="2" t="str">
        <f>IF(Table136[[#This Row],[Total]]&lt;&gt;"",RANK(Table136[[#This Row],[Total]],Table136[Total]),"")</f>
        <v/>
      </c>
      <c r="M129" s="5" t="str">
        <f>IF(Table136[[#This Row],[Name]]&lt;&gt;"",Table136[[#This Row],[Name]],"")</f>
        <v/>
      </c>
    </row>
    <row r="130" spans="10:13">
      <c r="J130" s="3">
        <f>IF(COUNT(Table136[[#This Row],[BEE1]:[Column4]])&gt;1,MIN(Table136[[#This Row],[BEE1]:[Column2]]),0)</f>
        <v>0</v>
      </c>
      <c r="K13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0" s="2" t="str">
        <f>IF(Table136[[#This Row],[Total]]&lt;&gt;"",RANK(Table136[[#This Row],[Total]],Table136[Total]),"")</f>
        <v/>
      </c>
      <c r="M130" s="5" t="str">
        <f>IF(Table136[[#This Row],[Name]]&lt;&gt;"",Table136[[#This Row],[Name]],"")</f>
        <v/>
      </c>
    </row>
    <row r="131" spans="10:13">
      <c r="J131" s="3">
        <f>IF(COUNT(Table136[[#This Row],[BEE1]:[Column4]])&gt;1,MIN(Table136[[#This Row],[BEE1]:[Column2]]),0)</f>
        <v>0</v>
      </c>
      <c r="K13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1" s="2" t="str">
        <f>IF(Table136[[#This Row],[Total]]&lt;&gt;"",RANK(Table136[[#This Row],[Total]],Table136[Total]),"")</f>
        <v/>
      </c>
      <c r="M131" s="5" t="str">
        <f>IF(Table136[[#This Row],[Name]]&lt;&gt;"",Table136[[#This Row],[Name]],"")</f>
        <v/>
      </c>
    </row>
    <row r="132" spans="10:13">
      <c r="J132" s="3">
        <f>IF(COUNT(Table136[[#This Row],[BEE1]:[Column4]])&gt;1,MIN(Table136[[#This Row],[BEE1]:[Column2]]),0)</f>
        <v>0</v>
      </c>
      <c r="K13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2" s="2" t="str">
        <f>IF(Table136[[#This Row],[Total]]&lt;&gt;"",RANK(Table136[[#This Row],[Total]],Table136[Total]),"")</f>
        <v/>
      </c>
      <c r="M132" s="5" t="str">
        <f>IF(Table136[[#This Row],[Name]]&lt;&gt;"",Table136[[#This Row],[Name]],"")</f>
        <v/>
      </c>
    </row>
    <row r="133" spans="10:13">
      <c r="J133" s="3">
        <f>IF(COUNT(Table136[[#This Row],[BEE1]:[Column4]])&gt;1,MIN(Table136[[#This Row],[BEE1]:[Column2]]),0)</f>
        <v>0</v>
      </c>
      <c r="K13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3" s="2" t="str">
        <f>IF(Table136[[#This Row],[Total]]&lt;&gt;"",RANK(Table136[[#This Row],[Total]],Table136[Total]),"")</f>
        <v/>
      </c>
      <c r="M133" s="5" t="str">
        <f>IF(Table136[[#This Row],[Name]]&lt;&gt;"",Table136[[#This Row],[Name]],"")</f>
        <v/>
      </c>
    </row>
    <row r="134" spans="10:13">
      <c r="J134" s="3">
        <f>IF(COUNT(Table136[[#This Row],[BEE1]:[Column4]])&gt;1,MIN(Table136[[#This Row],[BEE1]:[Column2]]),0)</f>
        <v>0</v>
      </c>
      <c r="K13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4" s="2" t="str">
        <f>IF(Table136[[#This Row],[Total]]&lt;&gt;"",RANK(Table136[[#This Row],[Total]],Table136[Total]),"")</f>
        <v/>
      </c>
      <c r="M134" s="5" t="str">
        <f>IF(Table136[[#This Row],[Name]]&lt;&gt;"",Table136[[#This Row],[Name]],"")</f>
        <v/>
      </c>
    </row>
    <row r="135" spans="10:13">
      <c r="J135" s="3">
        <f>IF(COUNT(Table136[[#This Row],[BEE1]:[Column4]])&gt;1,MIN(Table136[[#This Row],[BEE1]:[Column2]]),0)</f>
        <v>0</v>
      </c>
      <c r="K13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5" s="2" t="str">
        <f>IF(Table136[[#This Row],[Total]]&lt;&gt;"",RANK(Table136[[#This Row],[Total]],Table136[Total]),"")</f>
        <v/>
      </c>
      <c r="M135" s="5" t="str">
        <f>IF(Table136[[#This Row],[Name]]&lt;&gt;"",Table136[[#This Row],[Name]],"")</f>
        <v/>
      </c>
    </row>
    <row r="136" spans="10:13">
      <c r="J136" s="3">
        <f>IF(COUNT(Table136[[#This Row],[BEE1]:[Column4]])&gt;1,MIN(Table136[[#This Row],[BEE1]:[Column2]]),0)</f>
        <v>0</v>
      </c>
      <c r="K13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6" s="2" t="str">
        <f>IF(Table136[[#This Row],[Total]]&lt;&gt;"",RANK(Table136[[#This Row],[Total]],Table136[Total]),"")</f>
        <v/>
      </c>
      <c r="M136" s="5" t="str">
        <f>IF(Table136[[#This Row],[Name]]&lt;&gt;"",Table136[[#This Row],[Name]],"")</f>
        <v/>
      </c>
    </row>
    <row r="137" spans="10:13">
      <c r="J137" s="3">
        <f>IF(COUNT(Table136[[#This Row],[BEE1]:[Column4]])&gt;1,MIN(Table136[[#This Row],[BEE1]:[Column2]]),0)</f>
        <v>0</v>
      </c>
      <c r="K13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7" s="2" t="str">
        <f>IF(Table136[[#This Row],[Total]]&lt;&gt;"",RANK(Table136[[#This Row],[Total]],Table136[Total]),"")</f>
        <v/>
      </c>
      <c r="M137" s="5" t="str">
        <f>IF(Table136[[#This Row],[Name]]&lt;&gt;"",Table136[[#This Row],[Name]],"")</f>
        <v/>
      </c>
    </row>
    <row r="138" spans="10:13">
      <c r="J138" s="3">
        <f>IF(COUNT(Table136[[#This Row],[BEE1]:[Column4]])&gt;1,MIN(Table136[[#This Row],[BEE1]:[Column2]]),0)</f>
        <v>0</v>
      </c>
      <c r="K13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8" s="2" t="str">
        <f>IF(Table136[[#This Row],[Total]]&lt;&gt;"",RANK(Table136[[#This Row],[Total]],Table136[Total]),"")</f>
        <v/>
      </c>
      <c r="M138" s="5" t="str">
        <f>IF(Table136[[#This Row],[Name]]&lt;&gt;"",Table136[[#This Row],[Name]],"")</f>
        <v/>
      </c>
    </row>
    <row r="139" spans="10:13">
      <c r="J139" s="3">
        <f>IF(COUNT(Table136[[#This Row],[BEE1]:[Column4]])&gt;1,MIN(Table136[[#This Row],[BEE1]:[Column2]]),0)</f>
        <v>0</v>
      </c>
      <c r="K13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39" s="2" t="str">
        <f>IF(Table136[[#This Row],[Total]]&lt;&gt;"",RANK(Table136[[#This Row],[Total]],Table136[Total]),"")</f>
        <v/>
      </c>
      <c r="M139" s="5" t="str">
        <f>IF(Table136[[#This Row],[Name]]&lt;&gt;"",Table136[[#This Row],[Name]],"")</f>
        <v/>
      </c>
    </row>
    <row r="140" spans="10:13">
      <c r="J140" s="3">
        <f>IF(COUNT(Table136[[#This Row],[BEE1]:[Column4]])&gt;1,MIN(Table136[[#This Row],[BEE1]:[Column2]]),0)</f>
        <v>0</v>
      </c>
      <c r="K14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0" s="2" t="str">
        <f>IF(Table136[[#This Row],[Total]]&lt;&gt;"",RANK(Table136[[#This Row],[Total]],Table136[Total]),"")</f>
        <v/>
      </c>
      <c r="M140" s="5" t="str">
        <f>IF(Table136[[#This Row],[Name]]&lt;&gt;"",Table136[[#This Row],[Name]],"")</f>
        <v/>
      </c>
    </row>
    <row r="141" spans="10:13">
      <c r="J141" s="3">
        <f>IF(COUNT(Table136[[#This Row],[BEE1]:[Column4]])&gt;1,MIN(Table136[[#This Row],[BEE1]:[Column2]]),0)</f>
        <v>0</v>
      </c>
      <c r="K14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1" s="2" t="str">
        <f>IF(Table136[[#This Row],[Total]]&lt;&gt;"",RANK(Table136[[#This Row],[Total]],Table136[Total]),"")</f>
        <v/>
      </c>
      <c r="M141" s="5" t="str">
        <f>IF(Table136[[#This Row],[Name]]&lt;&gt;"",Table136[[#This Row],[Name]],"")</f>
        <v/>
      </c>
    </row>
    <row r="142" spans="10:13">
      <c r="J142" s="3">
        <f>IF(COUNT(Table136[[#This Row],[BEE1]:[Column4]])&gt;1,MIN(Table136[[#This Row],[BEE1]:[Column2]]),0)</f>
        <v>0</v>
      </c>
      <c r="K14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2" s="2" t="str">
        <f>IF(Table136[[#This Row],[Total]]&lt;&gt;"",RANK(Table136[[#This Row],[Total]],Table136[Total]),"")</f>
        <v/>
      </c>
      <c r="M142" s="5" t="str">
        <f>IF(Table136[[#This Row],[Name]]&lt;&gt;"",Table136[[#This Row],[Name]],"")</f>
        <v/>
      </c>
    </row>
    <row r="143" spans="10:13">
      <c r="J143" s="3">
        <f>IF(COUNT(Table136[[#This Row],[BEE1]:[Column4]])&gt;1,MIN(Table136[[#This Row],[BEE1]:[Column2]]),0)</f>
        <v>0</v>
      </c>
      <c r="K14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3" s="2" t="str">
        <f>IF(Table136[[#This Row],[Total]]&lt;&gt;"",RANK(Table136[[#This Row],[Total]],Table136[Total]),"")</f>
        <v/>
      </c>
      <c r="M143" s="5" t="str">
        <f>IF(Table136[[#This Row],[Name]]&lt;&gt;"",Table136[[#This Row],[Name]],"")</f>
        <v/>
      </c>
    </row>
    <row r="144" spans="10:13">
      <c r="J144" s="3">
        <f>IF(COUNT(Table136[[#This Row],[BEE1]:[Column4]])&gt;1,MIN(Table136[[#This Row],[BEE1]:[Column2]]),0)</f>
        <v>0</v>
      </c>
      <c r="K14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4" s="2" t="str">
        <f>IF(Table136[[#This Row],[Total]]&lt;&gt;"",RANK(Table136[[#This Row],[Total]],Table136[Total]),"")</f>
        <v/>
      </c>
      <c r="M144" s="5" t="str">
        <f>IF(Table136[[#This Row],[Name]]&lt;&gt;"",Table136[[#This Row],[Name]],"")</f>
        <v/>
      </c>
    </row>
    <row r="145" spans="10:13">
      <c r="J145" s="3">
        <f>IF(COUNT(Table136[[#This Row],[BEE1]:[Column4]])&gt;1,MIN(Table136[[#This Row],[BEE1]:[Column2]]),0)</f>
        <v>0</v>
      </c>
      <c r="K14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5" s="2" t="str">
        <f>IF(Table136[[#This Row],[Total]]&lt;&gt;"",RANK(Table136[[#This Row],[Total]],Table136[Total]),"")</f>
        <v/>
      </c>
      <c r="M145" s="5" t="str">
        <f>IF(Table136[[#This Row],[Name]]&lt;&gt;"",Table136[[#This Row],[Name]],"")</f>
        <v/>
      </c>
    </row>
    <row r="146" spans="10:13">
      <c r="J146" s="3">
        <f>IF(COUNT(Table136[[#This Row],[BEE1]:[Column4]])&gt;1,MIN(Table136[[#This Row],[BEE1]:[Column2]]),0)</f>
        <v>0</v>
      </c>
      <c r="K14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6" s="2" t="str">
        <f>IF(Table136[[#This Row],[Total]]&lt;&gt;"",RANK(Table136[[#This Row],[Total]],Table136[Total]),"")</f>
        <v/>
      </c>
      <c r="M146" s="5" t="str">
        <f>IF(Table136[[#This Row],[Name]]&lt;&gt;"",Table136[[#This Row],[Name]],"")</f>
        <v/>
      </c>
    </row>
    <row r="147" spans="10:13">
      <c r="J147" s="3">
        <f>IF(COUNT(Table136[[#This Row],[BEE1]:[Column4]])&gt;1,MIN(Table136[[#This Row],[BEE1]:[Column2]]),0)</f>
        <v>0</v>
      </c>
      <c r="K14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7" s="2" t="str">
        <f>IF(Table136[[#This Row],[Total]]&lt;&gt;"",RANK(Table136[[#This Row],[Total]],Table136[Total]),"")</f>
        <v/>
      </c>
      <c r="M147" s="5" t="str">
        <f>IF(Table136[[#This Row],[Name]]&lt;&gt;"",Table136[[#This Row],[Name]],"")</f>
        <v/>
      </c>
    </row>
    <row r="148" spans="10:13">
      <c r="J148" s="3">
        <f>IF(COUNT(Table136[[#This Row],[BEE1]:[Column4]])&gt;1,MIN(Table136[[#This Row],[BEE1]:[Column2]]),0)</f>
        <v>0</v>
      </c>
      <c r="K14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8" s="2" t="str">
        <f>IF(Table136[[#This Row],[Total]]&lt;&gt;"",RANK(Table136[[#This Row],[Total]],Table136[Total]),"")</f>
        <v/>
      </c>
      <c r="M148" s="5" t="str">
        <f>IF(Table136[[#This Row],[Name]]&lt;&gt;"",Table136[[#This Row],[Name]],"")</f>
        <v/>
      </c>
    </row>
    <row r="149" spans="10:13">
      <c r="J149" s="3">
        <f>IF(COUNT(Table136[[#This Row],[BEE1]:[Column4]])&gt;1,MIN(Table136[[#This Row],[BEE1]:[Column2]]),0)</f>
        <v>0</v>
      </c>
      <c r="K14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49" s="2" t="str">
        <f>IF(Table136[[#This Row],[Total]]&lt;&gt;"",RANK(Table136[[#This Row],[Total]],Table136[Total]),"")</f>
        <v/>
      </c>
      <c r="M149" s="5" t="str">
        <f>IF(Table136[[#This Row],[Name]]&lt;&gt;"",Table136[[#This Row],[Name]],"")</f>
        <v/>
      </c>
    </row>
    <row r="150" spans="10:13">
      <c r="J150" s="3">
        <f>IF(COUNT(Table136[[#This Row],[BEE1]:[Column4]])&gt;1,MIN(Table136[[#This Row],[BEE1]:[Column2]]),0)</f>
        <v>0</v>
      </c>
      <c r="K15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0" s="2" t="str">
        <f>IF(Table136[[#This Row],[Total]]&lt;&gt;"",RANK(Table136[[#This Row],[Total]],Table136[Total]),"")</f>
        <v/>
      </c>
      <c r="M150" s="5" t="str">
        <f>IF(Table136[[#This Row],[Name]]&lt;&gt;"",Table136[[#This Row],[Name]],"")</f>
        <v/>
      </c>
    </row>
    <row r="151" spans="10:13">
      <c r="J151" s="3">
        <f>IF(COUNT(Table136[[#This Row],[BEE1]:[Column4]])&gt;1,MIN(Table136[[#This Row],[BEE1]:[Column2]]),0)</f>
        <v>0</v>
      </c>
      <c r="K15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1" s="2" t="str">
        <f>IF(Table136[[#This Row],[Total]]&lt;&gt;"",RANK(Table136[[#This Row],[Total]],Table136[Total]),"")</f>
        <v/>
      </c>
      <c r="M151" s="5" t="str">
        <f>IF(Table136[[#This Row],[Name]]&lt;&gt;"",Table136[[#This Row],[Name]],"")</f>
        <v/>
      </c>
    </row>
    <row r="152" spans="10:13">
      <c r="J152" s="3">
        <f>IF(COUNT(Table136[[#This Row],[BEE1]:[Column4]])&gt;1,MIN(Table136[[#This Row],[BEE1]:[Column2]]),0)</f>
        <v>0</v>
      </c>
      <c r="K15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2" s="2" t="str">
        <f>IF(Table136[[#This Row],[Total]]&lt;&gt;"",RANK(Table136[[#This Row],[Total]],Table136[Total]),"")</f>
        <v/>
      </c>
      <c r="M152" s="5" t="str">
        <f>IF(Table136[[#This Row],[Name]]&lt;&gt;"",Table136[[#This Row],[Name]],"")</f>
        <v/>
      </c>
    </row>
    <row r="153" spans="10:13">
      <c r="J153" s="3">
        <f>IF(COUNT(Table136[[#This Row],[BEE1]:[Column4]])&gt;1,MIN(Table136[[#This Row],[BEE1]:[Column2]]),0)</f>
        <v>0</v>
      </c>
      <c r="K15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3" s="2" t="str">
        <f>IF(Table136[[#This Row],[Total]]&lt;&gt;"",RANK(Table136[[#This Row],[Total]],Table136[Total]),"")</f>
        <v/>
      </c>
      <c r="M153" s="5" t="str">
        <f>IF(Table136[[#This Row],[Name]]&lt;&gt;"",Table136[[#This Row],[Name]],"")</f>
        <v/>
      </c>
    </row>
    <row r="154" spans="10:13">
      <c r="J154" s="3">
        <f>IF(COUNT(Table136[[#This Row],[BEE1]:[Column4]])&gt;1,MIN(Table136[[#This Row],[BEE1]:[Column2]]),0)</f>
        <v>0</v>
      </c>
      <c r="K15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4" s="2" t="str">
        <f>IF(Table136[[#This Row],[Total]]&lt;&gt;"",RANK(Table136[[#This Row],[Total]],Table136[Total]),"")</f>
        <v/>
      </c>
      <c r="M154" s="5" t="str">
        <f>IF(Table136[[#This Row],[Name]]&lt;&gt;"",Table136[[#This Row],[Name]],"")</f>
        <v/>
      </c>
    </row>
    <row r="155" spans="10:13">
      <c r="J155" s="3">
        <f>IF(COUNT(Table136[[#This Row],[BEE1]:[Column4]])&gt;1,MIN(Table136[[#This Row],[BEE1]:[Column2]]),0)</f>
        <v>0</v>
      </c>
      <c r="K15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5" s="2" t="str">
        <f>IF(Table136[[#This Row],[Total]]&lt;&gt;"",RANK(Table136[[#This Row],[Total]],Table136[Total]),"")</f>
        <v/>
      </c>
      <c r="M155" s="5" t="str">
        <f>IF(Table136[[#This Row],[Name]]&lt;&gt;"",Table136[[#This Row],[Name]],"")</f>
        <v/>
      </c>
    </row>
    <row r="156" spans="10:13">
      <c r="J156" s="3">
        <f>IF(COUNT(Table136[[#This Row],[BEE1]:[Column4]])&gt;1,MIN(Table136[[#This Row],[BEE1]:[Column2]]),0)</f>
        <v>0</v>
      </c>
      <c r="K15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6" s="2" t="str">
        <f>IF(Table136[[#This Row],[Total]]&lt;&gt;"",RANK(Table136[[#This Row],[Total]],Table136[Total]),"")</f>
        <v/>
      </c>
      <c r="M156" s="5" t="str">
        <f>IF(Table136[[#This Row],[Name]]&lt;&gt;"",Table136[[#This Row],[Name]],"")</f>
        <v/>
      </c>
    </row>
    <row r="157" spans="10:13">
      <c r="J157" s="3">
        <f>IF(COUNT(Table136[[#This Row],[BEE1]:[Column4]])&gt;1,MIN(Table136[[#This Row],[BEE1]:[Column2]]),0)</f>
        <v>0</v>
      </c>
      <c r="K15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7" s="2" t="str">
        <f>IF(Table136[[#This Row],[Total]]&lt;&gt;"",RANK(Table136[[#This Row],[Total]],Table136[Total]),"")</f>
        <v/>
      </c>
      <c r="M157" s="5" t="str">
        <f>IF(Table136[[#This Row],[Name]]&lt;&gt;"",Table136[[#This Row],[Name]],"")</f>
        <v/>
      </c>
    </row>
    <row r="158" spans="10:13">
      <c r="J158" s="3">
        <f>IF(COUNT(Table136[[#This Row],[BEE1]:[Column4]])&gt;1,MIN(Table136[[#This Row],[BEE1]:[Column2]]),0)</f>
        <v>0</v>
      </c>
      <c r="K15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8" s="2" t="str">
        <f>IF(Table136[[#This Row],[Total]]&lt;&gt;"",RANK(Table136[[#This Row],[Total]],Table136[Total]),"")</f>
        <v/>
      </c>
      <c r="M158" s="5" t="str">
        <f>IF(Table136[[#This Row],[Name]]&lt;&gt;"",Table136[[#This Row],[Name]],"")</f>
        <v/>
      </c>
    </row>
    <row r="159" spans="10:13">
      <c r="J159" s="3">
        <f>IF(COUNT(Table136[[#This Row],[BEE1]:[Column4]])&gt;1,MIN(Table136[[#This Row],[BEE1]:[Column2]]),0)</f>
        <v>0</v>
      </c>
      <c r="K15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59" s="2" t="str">
        <f>IF(Table136[[#This Row],[Total]]&lt;&gt;"",RANK(Table136[[#This Row],[Total]],Table136[Total]),"")</f>
        <v/>
      </c>
      <c r="M159" s="5" t="str">
        <f>IF(Table136[[#This Row],[Name]]&lt;&gt;"",Table136[[#This Row],[Name]],"")</f>
        <v/>
      </c>
    </row>
    <row r="160" spans="10:13">
      <c r="J160" s="3">
        <f>IF(COUNT(Table136[[#This Row],[BEE1]:[Column4]])&gt;1,MIN(Table136[[#This Row],[BEE1]:[Column2]]),0)</f>
        <v>0</v>
      </c>
      <c r="K16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0" s="2" t="str">
        <f>IF(Table136[[#This Row],[Total]]&lt;&gt;"",RANK(Table136[[#This Row],[Total]],Table136[Total]),"")</f>
        <v/>
      </c>
      <c r="M160" s="5" t="str">
        <f>IF(Table136[[#This Row],[Name]]&lt;&gt;"",Table136[[#This Row],[Name]],"")</f>
        <v/>
      </c>
    </row>
    <row r="161" spans="10:13">
      <c r="J161" s="3">
        <f>IF(COUNT(Table136[[#This Row],[BEE1]:[Column4]])&gt;1,MIN(Table136[[#This Row],[BEE1]:[Column2]]),0)</f>
        <v>0</v>
      </c>
      <c r="K16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1" s="2" t="str">
        <f>IF(Table136[[#This Row],[Total]]&lt;&gt;"",RANK(Table136[[#This Row],[Total]],Table136[Total]),"")</f>
        <v/>
      </c>
      <c r="M161" s="5" t="str">
        <f>IF(Table136[[#This Row],[Name]]&lt;&gt;"",Table136[[#This Row],[Name]],"")</f>
        <v/>
      </c>
    </row>
    <row r="162" spans="10:13">
      <c r="J162" s="3">
        <f>IF(COUNT(Table136[[#This Row],[BEE1]:[Column4]])&gt;1,MIN(Table136[[#This Row],[BEE1]:[Column2]]),0)</f>
        <v>0</v>
      </c>
      <c r="K16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2" s="2" t="str">
        <f>IF(Table136[[#This Row],[Total]]&lt;&gt;"",RANK(Table136[[#This Row],[Total]],Table136[Total]),"")</f>
        <v/>
      </c>
      <c r="M162" s="5" t="str">
        <f>IF(Table136[[#This Row],[Name]]&lt;&gt;"",Table136[[#This Row],[Name]],"")</f>
        <v/>
      </c>
    </row>
    <row r="163" spans="10:13">
      <c r="J163" s="3">
        <f>IF(COUNT(Table136[[#This Row],[BEE1]:[Column4]])&gt;1,MIN(Table136[[#This Row],[BEE1]:[Column2]]),0)</f>
        <v>0</v>
      </c>
      <c r="K16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3" s="2" t="str">
        <f>IF(Table136[[#This Row],[Total]]&lt;&gt;"",RANK(Table136[[#This Row],[Total]],Table136[Total]),"")</f>
        <v/>
      </c>
      <c r="M163" s="5" t="str">
        <f>IF(Table136[[#This Row],[Name]]&lt;&gt;"",Table136[[#This Row],[Name]],"")</f>
        <v/>
      </c>
    </row>
    <row r="164" spans="10:13">
      <c r="J164" s="3">
        <f>IF(COUNT(Table136[[#This Row],[BEE1]:[Column4]])&gt;1,MIN(Table136[[#This Row],[BEE1]:[Column2]]),0)</f>
        <v>0</v>
      </c>
      <c r="K16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4" s="2" t="str">
        <f>IF(Table136[[#This Row],[Total]]&lt;&gt;"",RANK(Table136[[#This Row],[Total]],Table136[Total]),"")</f>
        <v/>
      </c>
      <c r="M164" s="5" t="str">
        <f>IF(Table136[[#This Row],[Name]]&lt;&gt;"",Table136[[#This Row],[Name]],"")</f>
        <v/>
      </c>
    </row>
    <row r="165" spans="10:13">
      <c r="J165" s="3">
        <f>IF(COUNT(Table136[[#This Row],[BEE1]:[Column4]])&gt;1,MIN(Table136[[#This Row],[BEE1]:[Column2]]),0)</f>
        <v>0</v>
      </c>
      <c r="K16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5" s="2" t="str">
        <f>IF(Table136[[#This Row],[Total]]&lt;&gt;"",RANK(Table136[[#This Row],[Total]],Table136[Total]),"")</f>
        <v/>
      </c>
      <c r="M165" s="5" t="str">
        <f>IF(Table136[[#This Row],[Name]]&lt;&gt;"",Table136[[#This Row],[Name]],"")</f>
        <v/>
      </c>
    </row>
    <row r="166" spans="10:13">
      <c r="J166" s="3">
        <f>IF(COUNT(Table136[[#This Row],[BEE1]:[Column4]])&gt;1,MIN(Table136[[#This Row],[BEE1]:[Column2]]),0)</f>
        <v>0</v>
      </c>
      <c r="K16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6" s="2" t="str">
        <f>IF(Table136[[#This Row],[Total]]&lt;&gt;"",RANK(Table136[[#This Row],[Total]],Table136[Total]),"")</f>
        <v/>
      </c>
      <c r="M166" s="5" t="str">
        <f>IF(Table136[[#This Row],[Name]]&lt;&gt;"",Table136[[#This Row],[Name]],"")</f>
        <v/>
      </c>
    </row>
    <row r="167" spans="10:13">
      <c r="J167" s="3">
        <f>IF(COUNT(Table136[[#This Row],[BEE1]:[Column4]])&gt;1,MIN(Table136[[#This Row],[BEE1]:[Column2]]),0)</f>
        <v>0</v>
      </c>
      <c r="K16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7" s="2" t="str">
        <f>IF(Table136[[#This Row],[Total]]&lt;&gt;"",RANK(Table136[[#This Row],[Total]],Table136[Total]),"")</f>
        <v/>
      </c>
      <c r="M167" s="5" t="str">
        <f>IF(Table136[[#This Row],[Name]]&lt;&gt;"",Table136[[#This Row],[Name]],"")</f>
        <v/>
      </c>
    </row>
    <row r="168" spans="10:13">
      <c r="J168" s="3">
        <f>IF(COUNT(Table136[[#This Row],[BEE1]:[Column4]])&gt;1,MIN(Table136[[#This Row],[BEE1]:[Column2]]),0)</f>
        <v>0</v>
      </c>
      <c r="K16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8" s="2" t="str">
        <f>IF(Table136[[#This Row],[Total]]&lt;&gt;"",RANK(Table136[[#This Row],[Total]],Table136[Total]),"")</f>
        <v/>
      </c>
      <c r="M168" s="5" t="str">
        <f>IF(Table136[[#This Row],[Name]]&lt;&gt;"",Table136[[#This Row],[Name]],"")</f>
        <v/>
      </c>
    </row>
    <row r="169" spans="10:13">
      <c r="J169" s="3">
        <f>IF(COUNT(Table136[[#This Row],[BEE1]:[Column4]])&gt;1,MIN(Table136[[#This Row],[BEE1]:[Column2]]),0)</f>
        <v>0</v>
      </c>
      <c r="K16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69" s="2" t="str">
        <f>IF(Table136[[#This Row],[Total]]&lt;&gt;"",RANK(Table136[[#This Row],[Total]],Table136[Total]),"")</f>
        <v/>
      </c>
      <c r="M169" s="5" t="str">
        <f>IF(Table136[[#This Row],[Name]]&lt;&gt;"",Table136[[#This Row],[Name]],"")</f>
        <v/>
      </c>
    </row>
    <row r="170" spans="10:13">
      <c r="J170" s="3">
        <f>IF(COUNT(Table136[[#This Row],[BEE1]:[Column4]])&gt;1,MIN(Table136[[#This Row],[BEE1]:[Column2]]),0)</f>
        <v>0</v>
      </c>
      <c r="K17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0" s="2" t="str">
        <f>IF(Table136[[#This Row],[Total]]&lt;&gt;"",RANK(Table136[[#This Row],[Total]],Table136[Total]),"")</f>
        <v/>
      </c>
      <c r="M170" s="5" t="str">
        <f>IF(Table136[[#This Row],[Name]]&lt;&gt;"",Table136[[#This Row],[Name]],"")</f>
        <v/>
      </c>
    </row>
    <row r="171" spans="10:13">
      <c r="J171" s="3">
        <f>IF(COUNT(Table136[[#This Row],[BEE1]:[Column4]])&gt;1,MIN(Table136[[#This Row],[BEE1]:[Column2]]),0)</f>
        <v>0</v>
      </c>
      <c r="K17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1" s="2" t="str">
        <f>IF(Table136[[#This Row],[Total]]&lt;&gt;"",RANK(Table136[[#This Row],[Total]],Table136[Total]),"")</f>
        <v/>
      </c>
      <c r="M171" s="5" t="str">
        <f>IF(Table136[[#This Row],[Name]]&lt;&gt;"",Table136[[#This Row],[Name]],"")</f>
        <v/>
      </c>
    </row>
    <row r="172" spans="10:13">
      <c r="J172" s="3">
        <f>IF(COUNT(Table136[[#This Row],[BEE1]:[Column4]])&gt;1,MIN(Table136[[#This Row],[BEE1]:[Column2]]),0)</f>
        <v>0</v>
      </c>
      <c r="K17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2" s="2" t="str">
        <f>IF(Table136[[#This Row],[Total]]&lt;&gt;"",RANK(Table136[[#This Row],[Total]],Table136[Total]),"")</f>
        <v/>
      </c>
      <c r="M172" s="5" t="str">
        <f>IF(Table136[[#This Row],[Name]]&lt;&gt;"",Table136[[#This Row],[Name]],"")</f>
        <v/>
      </c>
    </row>
    <row r="173" spans="10:13">
      <c r="J173" s="3">
        <f>IF(COUNT(Table136[[#This Row],[BEE1]:[Column4]])&gt;1,MIN(Table136[[#This Row],[BEE1]:[Column2]]),0)</f>
        <v>0</v>
      </c>
      <c r="K17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3" s="2" t="str">
        <f>IF(Table136[[#This Row],[Total]]&lt;&gt;"",RANK(Table136[[#This Row],[Total]],Table136[Total]),"")</f>
        <v/>
      </c>
      <c r="M173" s="5" t="str">
        <f>IF(Table136[[#This Row],[Name]]&lt;&gt;"",Table136[[#This Row],[Name]],"")</f>
        <v/>
      </c>
    </row>
    <row r="174" spans="10:13">
      <c r="J174" s="3">
        <f>IF(COUNT(Table136[[#This Row],[BEE1]:[Column4]])&gt;1,MIN(Table136[[#This Row],[BEE1]:[Column2]]),0)</f>
        <v>0</v>
      </c>
      <c r="K17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4" s="2" t="str">
        <f>IF(Table136[[#This Row],[Total]]&lt;&gt;"",RANK(Table136[[#This Row],[Total]],Table136[Total]),"")</f>
        <v/>
      </c>
      <c r="M174" s="5" t="str">
        <f>IF(Table136[[#This Row],[Name]]&lt;&gt;"",Table136[[#This Row],[Name]],"")</f>
        <v/>
      </c>
    </row>
    <row r="175" spans="10:13">
      <c r="J175" s="3">
        <f>IF(COUNT(Table136[[#This Row],[BEE1]:[Column4]])&gt;1,MIN(Table136[[#This Row],[BEE1]:[Column2]]),0)</f>
        <v>0</v>
      </c>
      <c r="K17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5" s="2" t="str">
        <f>IF(Table136[[#This Row],[Total]]&lt;&gt;"",RANK(Table136[[#This Row],[Total]],Table136[Total]),"")</f>
        <v/>
      </c>
      <c r="M175" s="5" t="str">
        <f>IF(Table136[[#This Row],[Name]]&lt;&gt;"",Table136[[#This Row],[Name]],"")</f>
        <v/>
      </c>
    </row>
    <row r="176" spans="10:13">
      <c r="J176" s="3">
        <f>IF(COUNT(Table136[[#This Row],[BEE1]:[Column4]])&gt;1,MIN(Table136[[#This Row],[BEE1]:[Column2]]),0)</f>
        <v>0</v>
      </c>
      <c r="K17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6" s="2" t="str">
        <f>IF(Table136[[#This Row],[Total]]&lt;&gt;"",RANK(Table136[[#This Row],[Total]],Table136[Total]),"")</f>
        <v/>
      </c>
      <c r="M176" s="5" t="str">
        <f>IF(Table136[[#This Row],[Name]]&lt;&gt;"",Table136[[#This Row],[Name]],"")</f>
        <v/>
      </c>
    </row>
    <row r="177" spans="10:13">
      <c r="J177" s="3">
        <f>IF(COUNT(Table136[[#This Row],[BEE1]:[Column4]])&gt;1,MIN(Table136[[#This Row],[BEE1]:[Column2]]),0)</f>
        <v>0</v>
      </c>
      <c r="K17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7" s="2" t="str">
        <f>IF(Table136[[#This Row],[Total]]&lt;&gt;"",RANK(Table136[[#This Row],[Total]],Table136[Total]),"")</f>
        <v/>
      </c>
      <c r="M177" s="5" t="str">
        <f>IF(Table136[[#This Row],[Name]]&lt;&gt;"",Table136[[#This Row],[Name]],"")</f>
        <v/>
      </c>
    </row>
    <row r="178" spans="10:13">
      <c r="J178" s="3">
        <f>IF(COUNT(Table136[[#This Row],[BEE1]:[Column4]])&gt;1,MIN(Table136[[#This Row],[BEE1]:[Column2]]),0)</f>
        <v>0</v>
      </c>
      <c r="K17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8" s="2" t="str">
        <f>IF(Table136[[#This Row],[Total]]&lt;&gt;"",RANK(Table136[[#This Row],[Total]],Table136[Total]),"")</f>
        <v/>
      </c>
      <c r="M178" s="5" t="str">
        <f>IF(Table136[[#This Row],[Name]]&lt;&gt;"",Table136[[#This Row],[Name]],"")</f>
        <v/>
      </c>
    </row>
    <row r="179" spans="10:13">
      <c r="J179" s="3">
        <f>IF(COUNT(Table136[[#This Row],[BEE1]:[Column4]])&gt;1,MIN(Table136[[#This Row],[BEE1]:[Column2]]),0)</f>
        <v>0</v>
      </c>
      <c r="K17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79" s="2" t="str">
        <f>IF(Table136[[#This Row],[Total]]&lt;&gt;"",RANK(Table136[[#This Row],[Total]],Table136[Total]),"")</f>
        <v/>
      </c>
      <c r="M179" s="5" t="str">
        <f>IF(Table136[[#This Row],[Name]]&lt;&gt;"",Table136[[#This Row],[Name]],"")</f>
        <v/>
      </c>
    </row>
    <row r="180" spans="10:13">
      <c r="J180" s="3">
        <f>IF(COUNT(Table136[[#This Row],[BEE1]:[Column4]])&gt;1,MIN(Table136[[#This Row],[BEE1]:[Column2]]),0)</f>
        <v>0</v>
      </c>
      <c r="K18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0" s="2" t="str">
        <f>IF(Table136[[#This Row],[Total]]&lt;&gt;"",RANK(Table136[[#This Row],[Total]],Table136[Total]),"")</f>
        <v/>
      </c>
      <c r="M180" s="5" t="str">
        <f>IF(Table136[[#This Row],[Name]]&lt;&gt;"",Table136[[#This Row],[Name]],"")</f>
        <v/>
      </c>
    </row>
    <row r="181" spans="10:13">
      <c r="J181" s="3">
        <f>IF(COUNT(Table136[[#This Row],[BEE1]:[Column4]])&gt;1,MIN(Table136[[#This Row],[BEE1]:[Column2]]),0)</f>
        <v>0</v>
      </c>
      <c r="K18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1" s="2" t="str">
        <f>IF(Table136[[#This Row],[Total]]&lt;&gt;"",RANK(Table136[[#This Row],[Total]],Table136[Total]),"")</f>
        <v/>
      </c>
      <c r="M181" s="5" t="str">
        <f>IF(Table136[[#This Row],[Name]]&lt;&gt;"",Table136[[#This Row],[Name]],"")</f>
        <v/>
      </c>
    </row>
    <row r="182" spans="10:13">
      <c r="J182" s="3">
        <f>IF(COUNT(Table136[[#This Row],[BEE1]:[Column4]])&gt;1,MIN(Table136[[#This Row],[BEE1]:[Column2]]),0)</f>
        <v>0</v>
      </c>
      <c r="K18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2" s="2" t="str">
        <f>IF(Table136[[#This Row],[Total]]&lt;&gt;"",RANK(Table136[[#This Row],[Total]],Table136[Total]),"")</f>
        <v/>
      </c>
      <c r="M182" s="5" t="str">
        <f>IF(Table136[[#This Row],[Name]]&lt;&gt;"",Table136[[#This Row],[Name]],"")</f>
        <v/>
      </c>
    </row>
    <row r="183" spans="10:13">
      <c r="J183" s="3">
        <f>IF(COUNT(Table136[[#This Row],[BEE1]:[Column4]])&gt;1,MIN(Table136[[#This Row],[BEE1]:[Column2]]),0)</f>
        <v>0</v>
      </c>
      <c r="K18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3" s="2" t="str">
        <f>IF(Table136[[#This Row],[Total]]&lt;&gt;"",RANK(Table136[[#This Row],[Total]],Table136[Total]),"")</f>
        <v/>
      </c>
      <c r="M183" s="5" t="str">
        <f>IF(Table136[[#This Row],[Name]]&lt;&gt;"",Table136[[#This Row],[Name]],"")</f>
        <v/>
      </c>
    </row>
    <row r="184" spans="10:13">
      <c r="J184" s="3">
        <f>IF(COUNT(Table136[[#This Row],[BEE1]:[Column4]])&gt;1,MIN(Table136[[#This Row],[BEE1]:[Column2]]),0)</f>
        <v>0</v>
      </c>
      <c r="K18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4" s="2" t="str">
        <f>IF(Table136[[#This Row],[Total]]&lt;&gt;"",RANK(Table136[[#This Row],[Total]],Table136[Total]),"")</f>
        <v/>
      </c>
      <c r="M184" s="5" t="str">
        <f>IF(Table136[[#This Row],[Name]]&lt;&gt;"",Table136[[#This Row],[Name]],"")</f>
        <v/>
      </c>
    </row>
    <row r="185" spans="10:13">
      <c r="J185" s="3">
        <f>IF(COUNT(Table136[[#This Row],[BEE1]:[Column4]])&gt;1,MIN(Table136[[#This Row],[BEE1]:[Column2]]),0)</f>
        <v>0</v>
      </c>
      <c r="K18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5" s="2" t="str">
        <f>IF(Table136[[#This Row],[Total]]&lt;&gt;"",RANK(Table136[[#This Row],[Total]],Table136[Total]),"")</f>
        <v/>
      </c>
      <c r="M185" s="5" t="str">
        <f>IF(Table136[[#This Row],[Name]]&lt;&gt;"",Table136[[#This Row],[Name]],"")</f>
        <v/>
      </c>
    </row>
    <row r="186" spans="10:13">
      <c r="J186" s="3">
        <f>IF(COUNT(Table136[[#This Row],[BEE1]:[Column4]])&gt;1,MIN(Table136[[#This Row],[BEE1]:[Column2]]),0)</f>
        <v>0</v>
      </c>
      <c r="K18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6" s="2" t="str">
        <f>IF(Table136[[#This Row],[Total]]&lt;&gt;"",RANK(Table136[[#This Row],[Total]],Table136[Total]),"")</f>
        <v/>
      </c>
      <c r="M186" s="5" t="str">
        <f>IF(Table136[[#This Row],[Name]]&lt;&gt;"",Table136[[#This Row],[Name]],"")</f>
        <v/>
      </c>
    </row>
    <row r="187" spans="10:13">
      <c r="J187" s="3">
        <f>IF(COUNT(Table136[[#This Row],[BEE1]:[Column4]])&gt;1,MIN(Table136[[#This Row],[BEE1]:[Column2]]),0)</f>
        <v>0</v>
      </c>
      <c r="K18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7" s="2" t="str">
        <f>IF(Table136[[#This Row],[Total]]&lt;&gt;"",RANK(Table136[[#This Row],[Total]],Table136[Total]),"")</f>
        <v/>
      </c>
      <c r="M187" s="5" t="str">
        <f>IF(Table136[[#This Row],[Name]]&lt;&gt;"",Table136[[#This Row],[Name]],"")</f>
        <v/>
      </c>
    </row>
    <row r="188" spans="10:13">
      <c r="J188" s="3">
        <f>IF(COUNT(Table136[[#This Row],[BEE1]:[Column4]])&gt;1,MIN(Table136[[#This Row],[BEE1]:[Column2]]),0)</f>
        <v>0</v>
      </c>
      <c r="K18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8" s="2" t="str">
        <f>IF(Table136[[#This Row],[Total]]&lt;&gt;"",RANK(Table136[[#This Row],[Total]],Table136[Total]),"")</f>
        <v/>
      </c>
      <c r="M188" s="5" t="str">
        <f>IF(Table136[[#This Row],[Name]]&lt;&gt;"",Table136[[#This Row],[Name]],"")</f>
        <v/>
      </c>
    </row>
    <row r="189" spans="10:13">
      <c r="J189" s="3">
        <f>IF(COUNT(Table136[[#This Row],[BEE1]:[Column4]])&gt;1,MIN(Table136[[#This Row],[BEE1]:[Column2]]),0)</f>
        <v>0</v>
      </c>
      <c r="K18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89" s="2" t="str">
        <f>IF(Table136[[#This Row],[Total]]&lt;&gt;"",RANK(Table136[[#This Row],[Total]],Table136[Total]),"")</f>
        <v/>
      </c>
      <c r="M189" s="5" t="str">
        <f>IF(Table136[[#This Row],[Name]]&lt;&gt;"",Table136[[#This Row],[Name]],"")</f>
        <v/>
      </c>
    </row>
    <row r="190" spans="10:13">
      <c r="J190" s="3">
        <f>IF(COUNT(Table136[[#This Row],[BEE1]:[Column4]])&gt;1,MIN(Table136[[#This Row],[BEE1]:[Column2]]),0)</f>
        <v>0</v>
      </c>
      <c r="K19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0" s="2" t="str">
        <f>IF(Table136[[#This Row],[Total]]&lt;&gt;"",RANK(Table136[[#This Row],[Total]],Table136[Total]),"")</f>
        <v/>
      </c>
      <c r="M190" s="5" t="str">
        <f>IF(Table136[[#This Row],[Name]]&lt;&gt;"",Table136[[#This Row],[Name]],"")</f>
        <v/>
      </c>
    </row>
    <row r="191" spans="10:13">
      <c r="J191" s="3">
        <f>IF(COUNT(Table136[[#This Row],[BEE1]:[Column4]])&gt;1,MIN(Table136[[#This Row],[BEE1]:[Column2]]),0)</f>
        <v>0</v>
      </c>
      <c r="K19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1" s="2" t="str">
        <f>IF(Table136[[#This Row],[Total]]&lt;&gt;"",RANK(Table136[[#This Row],[Total]],Table136[Total]),"")</f>
        <v/>
      </c>
      <c r="M191" s="5" t="str">
        <f>IF(Table136[[#This Row],[Name]]&lt;&gt;"",Table136[[#This Row],[Name]],"")</f>
        <v/>
      </c>
    </row>
    <row r="192" spans="10:13">
      <c r="J192" s="3">
        <f>IF(COUNT(Table136[[#This Row],[BEE1]:[Column4]])&gt;1,MIN(Table136[[#This Row],[BEE1]:[Column2]]),0)</f>
        <v>0</v>
      </c>
      <c r="K19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2" s="2" t="str">
        <f>IF(Table136[[#This Row],[Total]]&lt;&gt;"",RANK(Table136[[#This Row],[Total]],Table136[Total]),"")</f>
        <v/>
      </c>
      <c r="M192" s="5" t="str">
        <f>IF(Table136[[#This Row],[Name]]&lt;&gt;"",Table136[[#This Row],[Name]],"")</f>
        <v/>
      </c>
    </row>
    <row r="193" spans="10:13">
      <c r="J193" s="3">
        <f>IF(COUNT(Table136[[#This Row],[BEE1]:[Column4]])&gt;1,MIN(Table136[[#This Row],[BEE1]:[Column2]]),0)</f>
        <v>0</v>
      </c>
      <c r="K19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3" s="2" t="str">
        <f>IF(Table136[[#This Row],[Total]]&lt;&gt;"",RANK(Table136[[#This Row],[Total]],Table136[Total]),"")</f>
        <v/>
      </c>
      <c r="M193" s="5" t="str">
        <f>IF(Table136[[#This Row],[Name]]&lt;&gt;"",Table136[[#This Row],[Name]],"")</f>
        <v/>
      </c>
    </row>
    <row r="194" spans="10:13">
      <c r="J194" s="3">
        <f>IF(COUNT(Table136[[#This Row],[BEE1]:[Column4]])&gt;1,MIN(Table136[[#This Row],[BEE1]:[Column2]]),0)</f>
        <v>0</v>
      </c>
      <c r="K19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4" s="2" t="str">
        <f>IF(Table136[[#This Row],[Total]]&lt;&gt;"",RANK(Table136[[#This Row],[Total]],Table136[Total]),"")</f>
        <v/>
      </c>
      <c r="M194" s="5" t="str">
        <f>IF(Table136[[#This Row],[Name]]&lt;&gt;"",Table136[[#This Row],[Name]],"")</f>
        <v/>
      </c>
    </row>
    <row r="195" spans="10:13">
      <c r="J195" s="3">
        <f>IF(COUNT(Table136[[#This Row],[BEE1]:[Column4]])&gt;1,MIN(Table136[[#This Row],[BEE1]:[Column2]]),0)</f>
        <v>0</v>
      </c>
      <c r="K19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5" s="2" t="str">
        <f>IF(Table136[[#This Row],[Total]]&lt;&gt;"",RANK(Table136[[#This Row],[Total]],Table136[Total]),"")</f>
        <v/>
      </c>
      <c r="M195" s="5" t="str">
        <f>IF(Table136[[#This Row],[Name]]&lt;&gt;"",Table136[[#This Row],[Name]],"")</f>
        <v/>
      </c>
    </row>
    <row r="196" spans="10:13">
      <c r="J196" s="3">
        <f>IF(COUNT(Table136[[#This Row],[BEE1]:[Column4]])&gt;1,MIN(Table136[[#This Row],[BEE1]:[Column2]]),0)</f>
        <v>0</v>
      </c>
      <c r="K19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6" s="2" t="str">
        <f>IF(Table136[[#This Row],[Total]]&lt;&gt;"",RANK(Table136[[#This Row],[Total]],Table136[Total]),"")</f>
        <v/>
      </c>
      <c r="M196" s="5" t="str">
        <f>IF(Table136[[#This Row],[Name]]&lt;&gt;"",Table136[[#This Row],[Name]],"")</f>
        <v/>
      </c>
    </row>
    <row r="197" spans="10:13">
      <c r="J197" s="3">
        <f>IF(COUNT(Table136[[#This Row],[BEE1]:[Column4]])&gt;1,MIN(Table136[[#This Row],[BEE1]:[Column2]]),0)</f>
        <v>0</v>
      </c>
      <c r="K19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7" s="2" t="str">
        <f>IF(Table136[[#This Row],[Total]]&lt;&gt;"",RANK(Table136[[#This Row],[Total]],Table136[Total]),"")</f>
        <v/>
      </c>
      <c r="M197" s="5" t="str">
        <f>IF(Table136[[#This Row],[Name]]&lt;&gt;"",Table136[[#This Row],[Name]],"")</f>
        <v/>
      </c>
    </row>
    <row r="198" spans="10:13">
      <c r="J198" s="3">
        <f>IF(COUNT(Table136[[#This Row],[BEE1]:[Column4]])&gt;1,MIN(Table136[[#This Row],[BEE1]:[Column2]]),0)</f>
        <v>0</v>
      </c>
      <c r="K19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8" s="2" t="str">
        <f>IF(Table136[[#This Row],[Total]]&lt;&gt;"",RANK(Table136[[#This Row],[Total]],Table136[Total]),"")</f>
        <v/>
      </c>
      <c r="M198" s="5" t="str">
        <f>IF(Table136[[#This Row],[Name]]&lt;&gt;"",Table136[[#This Row],[Name]],"")</f>
        <v/>
      </c>
    </row>
    <row r="199" spans="10:13">
      <c r="J199" s="3">
        <f>IF(COUNT(Table136[[#This Row],[BEE1]:[Column4]])&gt;1,MIN(Table136[[#This Row],[BEE1]:[Column2]]),0)</f>
        <v>0</v>
      </c>
      <c r="K19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199" s="2" t="str">
        <f>IF(Table136[[#This Row],[Total]]&lt;&gt;"",RANK(Table136[[#This Row],[Total]],Table136[Total]),"")</f>
        <v/>
      </c>
      <c r="M199" s="5" t="str">
        <f>IF(Table136[[#This Row],[Name]]&lt;&gt;"",Table136[[#This Row],[Name]],"")</f>
        <v/>
      </c>
    </row>
    <row r="200" spans="10:13">
      <c r="J200" s="3">
        <f>IF(COUNT(Table136[[#This Row],[BEE1]:[Column4]])&gt;1,MIN(Table136[[#This Row],[BEE1]:[Column2]]),0)</f>
        <v>0</v>
      </c>
      <c r="K20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0" s="2" t="str">
        <f>IF(Table136[[#This Row],[Total]]&lt;&gt;"",RANK(Table136[[#This Row],[Total]],Table136[Total]),"")</f>
        <v/>
      </c>
      <c r="M200" s="5" t="str">
        <f>IF(Table136[[#This Row],[Name]]&lt;&gt;"",Table136[[#This Row],[Name]],"")</f>
        <v/>
      </c>
    </row>
    <row r="201" spans="10:13">
      <c r="J201" s="3">
        <f>IF(COUNT(Table136[[#This Row],[BEE1]:[Column4]])&gt;1,MIN(Table136[[#This Row],[BEE1]:[Column2]]),0)</f>
        <v>0</v>
      </c>
      <c r="K20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1" s="2" t="str">
        <f>IF(Table136[[#This Row],[Total]]&lt;&gt;"",RANK(Table136[[#This Row],[Total]],Table136[Total]),"")</f>
        <v/>
      </c>
      <c r="M201" s="5" t="str">
        <f>IF(Table136[[#This Row],[Name]]&lt;&gt;"",Table136[[#This Row],[Name]],"")</f>
        <v/>
      </c>
    </row>
    <row r="202" spans="10:13">
      <c r="J202" s="3">
        <f>IF(COUNT(Table136[[#This Row],[BEE1]:[Column4]])&gt;1,MIN(Table136[[#This Row],[BEE1]:[Column2]]),0)</f>
        <v>0</v>
      </c>
      <c r="K20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2" s="2" t="str">
        <f>IF(Table136[[#This Row],[Total]]&lt;&gt;"",RANK(Table136[[#This Row],[Total]],Table136[Total]),"")</f>
        <v/>
      </c>
      <c r="M202" s="5" t="str">
        <f>IF(Table136[[#This Row],[Name]]&lt;&gt;"",Table136[[#This Row],[Name]],"")</f>
        <v/>
      </c>
    </row>
    <row r="203" spans="10:13">
      <c r="J203" s="3">
        <f>IF(COUNT(Table136[[#This Row],[BEE1]:[Column4]])&gt;1,MIN(Table136[[#This Row],[BEE1]:[Column2]]),0)</f>
        <v>0</v>
      </c>
      <c r="K20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3" s="2" t="str">
        <f>IF(Table136[[#This Row],[Total]]&lt;&gt;"",RANK(Table136[[#This Row],[Total]],Table136[Total]),"")</f>
        <v/>
      </c>
      <c r="M203" s="5" t="str">
        <f>IF(Table136[[#This Row],[Name]]&lt;&gt;"",Table136[[#This Row],[Name]],"")</f>
        <v/>
      </c>
    </row>
    <row r="204" spans="10:13">
      <c r="J204" s="3">
        <f>IF(COUNT(Table136[[#This Row],[BEE1]:[Column4]])&gt;1,MIN(Table136[[#This Row],[BEE1]:[Column2]]),0)</f>
        <v>0</v>
      </c>
      <c r="K20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4" s="2" t="str">
        <f>IF(Table136[[#This Row],[Total]]&lt;&gt;"",RANK(Table136[[#This Row],[Total]],Table136[Total]),"")</f>
        <v/>
      </c>
      <c r="M204" s="5" t="str">
        <f>IF(Table136[[#This Row],[Name]]&lt;&gt;"",Table136[[#This Row],[Name]],"")</f>
        <v/>
      </c>
    </row>
    <row r="205" spans="10:13">
      <c r="J205" s="3">
        <f>IF(COUNT(Table136[[#This Row],[BEE1]:[Column4]])&gt;1,MIN(Table136[[#This Row],[BEE1]:[Column2]]),0)</f>
        <v>0</v>
      </c>
      <c r="K20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5" s="2" t="str">
        <f>IF(Table136[[#This Row],[Total]]&lt;&gt;"",RANK(Table136[[#This Row],[Total]],Table136[Total]),"")</f>
        <v/>
      </c>
      <c r="M205" s="5" t="str">
        <f>IF(Table136[[#This Row],[Name]]&lt;&gt;"",Table136[[#This Row],[Name]],"")</f>
        <v/>
      </c>
    </row>
    <row r="206" spans="10:13">
      <c r="J206" s="3">
        <f>IF(COUNT(Table136[[#This Row],[BEE1]:[Column4]])&gt;1,MIN(Table136[[#This Row],[BEE1]:[Column2]]),0)</f>
        <v>0</v>
      </c>
      <c r="K20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6" s="2" t="str">
        <f>IF(Table136[[#This Row],[Total]]&lt;&gt;"",RANK(Table136[[#This Row],[Total]],Table136[Total]),"")</f>
        <v/>
      </c>
      <c r="M206" s="5" t="str">
        <f>IF(Table136[[#This Row],[Name]]&lt;&gt;"",Table136[[#This Row],[Name]],"")</f>
        <v/>
      </c>
    </row>
    <row r="207" spans="10:13">
      <c r="J207" s="3">
        <f>IF(COUNT(Table136[[#This Row],[BEE1]:[Column4]])&gt;1,MIN(Table136[[#This Row],[BEE1]:[Column2]]),0)</f>
        <v>0</v>
      </c>
      <c r="K20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7" s="2" t="str">
        <f>IF(Table136[[#This Row],[Total]]&lt;&gt;"",RANK(Table136[[#This Row],[Total]],Table136[Total]),"")</f>
        <v/>
      </c>
      <c r="M207" s="5" t="str">
        <f>IF(Table136[[#This Row],[Name]]&lt;&gt;"",Table136[[#This Row],[Name]],"")</f>
        <v/>
      </c>
    </row>
    <row r="208" spans="10:13">
      <c r="J208" s="3">
        <f>IF(COUNT(Table136[[#This Row],[BEE1]:[Column4]])&gt;1,MIN(Table136[[#This Row],[BEE1]:[Column2]]),0)</f>
        <v>0</v>
      </c>
      <c r="K20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8" s="2" t="str">
        <f>IF(Table136[[#This Row],[Total]]&lt;&gt;"",RANK(Table136[[#This Row],[Total]],Table136[Total]),"")</f>
        <v/>
      </c>
      <c r="M208" s="5" t="str">
        <f>IF(Table136[[#This Row],[Name]]&lt;&gt;"",Table136[[#This Row],[Name]],"")</f>
        <v/>
      </c>
    </row>
    <row r="209" spans="10:13">
      <c r="J209" s="3">
        <f>IF(COUNT(Table136[[#This Row],[BEE1]:[Column4]])&gt;1,MIN(Table136[[#This Row],[BEE1]:[Column2]]),0)</f>
        <v>0</v>
      </c>
      <c r="K20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09" s="2" t="str">
        <f>IF(Table136[[#This Row],[Total]]&lt;&gt;"",RANK(Table136[[#This Row],[Total]],Table136[Total]),"")</f>
        <v/>
      </c>
      <c r="M209" s="5" t="str">
        <f>IF(Table136[[#This Row],[Name]]&lt;&gt;"",Table136[[#This Row],[Name]],"")</f>
        <v/>
      </c>
    </row>
    <row r="210" spans="10:13">
      <c r="J210" s="3">
        <f>IF(COUNT(Table136[[#This Row],[BEE1]:[Column4]])&gt;1,MIN(Table136[[#This Row],[BEE1]:[Column2]]),0)</f>
        <v>0</v>
      </c>
      <c r="K21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0" s="2" t="str">
        <f>IF(Table136[[#This Row],[Total]]&lt;&gt;"",RANK(Table136[[#This Row],[Total]],Table136[Total]),"")</f>
        <v/>
      </c>
      <c r="M210" s="5" t="str">
        <f>IF(Table136[[#This Row],[Name]]&lt;&gt;"",Table136[[#This Row],[Name]],"")</f>
        <v/>
      </c>
    </row>
    <row r="211" spans="10:13">
      <c r="J211" s="3">
        <f>IF(COUNT(Table136[[#This Row],[BEE1]:[Column4]])&gt;1,MIN(Table136[[#This Row],[BEE1]:[Column2]]),0)</f>
        <v>0</v>
      </c>
      <c r="K21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1" s="2" t="str">
        <f>IF(Table136[[#This Row],[Total]]&lt;&gt;"",RANK(Table136[[#This Row],[Total]],Table136[Total]),"")</f>
        <v/>
      </c>
      <c r="M211" s="5" t="str">
        <f>IF(Table136[[#This Row],[Name]]&lt;&gt;"",Table136[[#This Row],[Name]],"")</f>
        <v/>
      </c>
    </row>
    <row r="212" spans="10:13">
      <c r="J212" s="3">
        <f>IF(COUNT(Table136[[#This Row],[BEE1]:[Column4]])&gt;1,MIN(Table136[[#This Row],[BEE1]:[Column2]]),0)</f>
        <v>0</v>
      </c>
      <c r="K21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2" s="2" t="str">
        <f>IF(Table136[[#This Row],[Total]]&lt;&gt;"",RANK(Table136[[#This Row],[Total]],Table136[Total]),"")</f>
        <v/>
      </c>
      <c r="M212" s="5" t="str">
        <f>IF(Table136[[#This Row],[Name]]&lt;&gt;"",Table136[[#This Row],[Name]],"")</f>
        <v/>
      </c>
    </row>
    <row r="213" spans="10:13">
      <c r="J213" s="3">
        <f>IF(COUNT(Table136[[#This Row],[BEE1]:[Column4]])&gt;1,MIN(Table136[[#This Row],[BEE1]:[Column2]]),0)</f>
        <v>0</v>
      </c>
      <c r="K21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3" s="2" t="str">
        <f>IF(Table136[[#This Row],[Total]]&lt;&gt;"",RANK(Table136[[#This Row],[Total]],Table136[Total]),"")</f>
        <v/>
      </c>
      <c r="M213" s="5" t="str">
        <f>IF(Table136[[#This Row],[Name]]&lt;&gt;"",Table136[[#This Row],[Name]],"")</f>
        <v/>
      </c>
    </row>
    <row r="214" spans="10:13">
      <c r="J214" s="3">
        <f>IF(COUNT(Table136[[#This Row],[BEE1]:[Column4]])&gt;1,MIN(Table136[[#This Row],[BEE1]:[Column2]]),0)</f>
        <v>0</v>
      </c>
      <c r="K21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4" s="2" t="str">
        <f>IF(Table136[[#This Row],[Total]]&lt;&gt;"",RANK(Table136[[#This Row],[Total]],Table136[Total]),"")</f>
        <v/>
      </c>
      <c r="M214" s="5" t="str">
        <f>IF(Table136[[#This Row],[Name]]&lt;&gt;"",Table136[[#This Row],[Name]],"")</f>
        <v/>
      </c>
    </row>
    <row r="215" spans="10:13">
      <c r="J215" s="3">
        <f>IF(COUNT(Table136[[#This Row],[BEE1]:[Column4]])&gt;1,MIN(Table136[[#This Row],[BEE1]:[Column2]]),0)</f>
        <v>0</v>
      </c>
      <c r="K21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5" s="2" t="str">
        <f>IF(Table136[[#This Row],[Total]]&lt;&gt;"",RANK(Table136[[#This Row],[Total]],Table136[Total]),"")</f>
        <v/>
      </c>
      <c r="M215" s="5" t="str">
        <f>IF(Table136[[#This Row],[Name]]&lt;&gt;"",Table136[[#This Row],[Name]],"")</f>
        <v/>
      </c>
    </row>
    <row r="216" spans="10:13">
      <c r="J216" s="3">
        <f>IF(COUNT(Table136[[#This Row],[BEE1]:[Column4]])&gt;1,MIN(Table136[[#This Row],[BEE1]:[Column2]]),0)</f>
        <v>0</v>
      </c>
      <c r="K21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6" s="2" t="str">
        <f>IF(Table136[[#This Row],[Total]]&lt;&gt;"",RANK(Table136[[#This Row],[Total]],Table136[Total]),"")</f>
        <v/>
      </c>
      <c r="M216" s="5" t="str">
        <f>IF(Table136[[#This Row],[Name]]&lt;&gt;"",Table136[[#This Row],[Name]],"")</f>
        <v/>
      </c>
    </row>
    <row r="217" spans="10:13">
      <c r="J217" s="3">
        <f>IF(COUNT(Table136[[#This Row],[BEE1]:[Column4]])&gt;1,MIN(Table136[[#This Row],[BEE1]:[Column2]]),0)</f>
        <v>0</v>
      </c>
      <c r="K21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7" s="2" t="str">
        <f>IF(Table136[[#This Row],[Total]]&lt;&gt;"",RANK(Table136[[#This Row],[Total]],Table136[Total]),"")</f>
        <v/>
      </c>
      <c r="M217" s="5" t="str">
        <f>IF(Table136[[#This Row],[Name]]&lt;&gt;"",Table136[[#This Row],[Name]],"")</f>
        <v/>
      </c>
    </row>
    <row r="218" spans="10:13">
      <c r="J218" s="3">
        <f>IF(COUNT(Table136[[#This Row],[BEE1]:[Column4]])&gt;1,MIN(Table136[[#This Row],[BEE1]:[Column2]]),0)</f>
        <v>0</v>
      </c>
      <c r="K21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8" s="2" t="str">
        <f>IF(Table136[[#This Row],[Total]]&lt;&gt;"",RANK(Table136[[#This Row],[Total]],Table136[Total]),"")</f>
        <v/>
      </c>
      <c r="M218" s="5" t="str">
        <f>IF(Table136[[#This Row],[Name]]&lt;&gt;"",Table136[[#This Row],[Name]],"")</f>
        <v/>
      </c>
    </row>
    <row r="219" spans="10:13">
      <c r="J219" s="3">
        <f>IF(COUNT(Table136[[#This Row],[BEE1]:[Column4]])&gt;1,MIN(Table136[[#This Row],[BEE1]:[Column2]]),0)</f>
        <v>0</v>
      </c>
      <c r="K219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19" s="2" t="str">
        <f>IF(Table136[[#This Row],[Total]]&lt;&gt;"",RANK(Table136[[#This Row],[Total]],Table136[Total]),"")</f>
        <v/>
      </c>
      <c r="M219" s="5" t="str">
        <f>IF(Table136[[#This Row],[Name]]&lt;&gt;"",Table136[[#This Row],[Name]],"")</f>
        <v/>
      </c>
    </row>
    <row r="220" spans="10:13">
      <c r="J220" s="3">
        <f>IF(COUNT(Table136[[#This Row],[BEE1]:[Column4]])&gt;1,MIN(Table136[[#This Row],[BEE1]:[Column2]]),0)</f>
        <v>0</v>
      </c>
      <c r="K220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0" s="2" t="str">
        <f>IF(Table136[[#This Row],[Total]]&lt;&gt;"",RANK(Table136[[#This Row],[Total]],Table136[Total]),"")</f>
        <v/>
      </c>
      <c r="M220" s="5" t="str">
        <f>IF(Table136[[#This Row],[Name]]&lt;&gt;"",Table136[[#This Row],[Name]],"")</f>
        <v/>
      </c>
    </row>
    <row r="221" spans="10:13">
      <c r="J221" s="3">
        <f>IF(COUNT(Table136[[#This Row],[BEE1]:[Column4]])&gt;1,MIN(Table136[[#This Row],[BEE1]:[Column2]]),0)</f>
        <v>0</v>
      </c>
      <c r="K221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1" s="2" t="str">
        <f>IF(Table136[[#This Row],[Total]]&lt;&gt;"",RANK(Table136[[#This Row],[Total]],Table136[Total]),"")</f>
        <v/>
      </c>
      <c r="M221" s="5" t="str">
        <f>IF(Table136[[#This Row],[Name]]&lt;&gt;"",Table136[[#This Row],[Name]],"")</f>
        <v/>
      </c>
    </row>
    <row r="222" spans="10:13">
      <c r="J222" s="3">
        <f>IF(COUNT(Table136[[#This Row],[BEE1]:[Column4]])&gt;1,MIN(Table136[[#This Row],[BEE1]:[Column2]]),0)</f>
        <v>0</v>
      </c>
      <c r="K222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2" s="2" t="str">
        <f>IF(Table136[[#This Row],[Total]]&lt;&gt;"",RANK(Table136[[#This Row],[Total]],Table136[Total]),"")</f>
        <v/>
      </c>
      <c r="M222" s="5" t="str">
        <f>IF(Table136[[#This Row],[Name]]&lt;&gt;"",Table136[[#This Row],[Name]],"")</f>
        <v/>
      </c>
    </row>
    <row r="223" spans="10:13">
      <c r="J223" s="3">
        <f>IF(COUNT(Table136[[#This Row],[BEE1]:[Column4]])&gt;1,MIN(Table136[[#This Row],[BEE1]:[Column2]]),0)</f>
        <v>0</v>
      </c>
      <c r="K223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3" s="2" t="str">
        <f>IF(Table136[[#This Row],[Total]]&lt;&gt;"",RANK(Table136[[#This Row],[Total]],Table136[Total]),"")</f>
        <v/>
      </c>
      <c r="M223" s="5" t="str">
        <f>IF(Table136[[#This Row],[Name]]&lt;&gt;"",Table136[[#This Row],[Name]],"")</f>
        <v/>
      </c>
    </row>
    <row r="224" spans="10:13">
      <c r="J224" s="3">
        <f>IF(COUNT(Table136[[#This Row],[BEE1]:[Column4]])&gt;1,MIN(Table136[[#This Row],[BEE1]:[Column2]]),0)</f>
        <v>0</v>
      </c>
      <c r="K224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4" s="2" t="str">
        <f>IF(Table136[[#This Row],[Total]]&lt;&gt;"",RANK(Table136[[#This Row],[Total]],Table136[Total]),"")</f>
        <v/>
      </c>
      <c r="M224" s="5" t="str">
        <f>IF(Table136[[#This Row],[Name]]&lt;&gt;"",Table136[[#This Row],[Name]],"")</f>
        <v/>
      </c>
    </row>
    <row r="225" spans="1:13">
      <c r="J225" s="3">
        <f>IF(COUNT(Table136[[#This Row],[BEE1]:[Column4]])&gt;1,MIN(Table136[[#This Row],[BEE1]:[Column2]]),0)</f>
        <v>0</v>
      </c>
      <c r="K225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5" s="2" t="str">
        <f>IF(Table136[[#This Row],[Total]]&lt;&gt;"",RANK(Table136[[#This Row],[Total]],Table136[Total]),"")</f>
        <v/>
      </c>
      <c r="M225" s="5" t="str">
        <f>IF(Table136[[#This Row],[Name]]&lt;&gt;"",Table136[[#This Row],[Name]],"")</f>
        <v/>
      </c>
    </row>
    <row r="226" spans="1:13">
      <c r="J226" s="3">
        <f>IF(COUNT(Table136[[#This Row],[BEE1]:[Column4]])&gt;1,MIN(Table136[[#This Row],[BEE1]:[Column2]]),0)</f>
        <v>0</v>
      </c>
      <c r="K226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6" s="2" t="str">
        <f>IF(Table136[[#This Row],[Total]]&lt;&gt;"",RANK(Table136[[#This Row],[Total]],Table136[Total]),"")</f>
        <v/>
      </c>
      <c r="M226" s="5" t="str">
        <f>IF(Table136[[#This Row],[Name]]&lt;&gt;"",Table136[[#This Row],[Name]],"")</f>
        <v/>
      </c>
    </row>
    <row r="227" spans="1:13">
      <c r="J227" s="3">
        <f>IF(COUNT(Table136[[#This Row],[BEE1]:[Column4]])&gt;1,MIN(Table136[[#This Row],[BEE1]:[Column2]]),0)</f>
        <v>0</v>
      </c>
      <c r="K227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7" s="2" t="str">
        <f>IF(Table136[[#This Row],[Total]]&lt;&gt;"",RANK(Table136[[#This Row],[Total]],Table136[Total]),"")</f>
        <v/>
      </c>
      <c r="M227" s="5" t="str">
        <f>IF(Table136[[#This Row],[Name]]&lt;&gt;"",Table136[[#This Row],[Name]],"")</f>
        <v/>
      </c>
    </row>
    <row r="228" spans="1:13">
      <c r="A228" s="38"/>
      <c r="B228" s="36"/>
      <c r="C228" s="36"/>
      <c r="D228" s="36"/>
      <c r="E228" s="36"/>
      <c r="F228" s="36"/>
      <c r="G228" s="36"/>
      <c r="H228" s="36"/>
      <c r="I228" s="36"/>
      <c r="J228" s="3">
        <f>IF(COUNT(Table136[[#This Row],[BEE1]:[Column4]])&gt;1,MIN(Table136[[#This Row],[BEE1]:[Column2]]),0)</f>
        <v>0</v>
      </c>
      <c r="K228" s="17" t="str">
        <f>IF(SUM(Table136[[#This Row],[BEE1]:[Column4]])-Table136[[#This Row],[Discard]]+Table136[[#This Row],[Discard]]/100000&gt;0,SUM(Table136[[#This Row],[BEE1]:[Column4]])-Table136[[#This Row],[Discard]]*0.9999,"")</f>
        <v/>
      </c>
      <c r="L228" s="36" t="str">
        <f>IF(Table136[[#This Row],[Total]]&lt;&gt;"",RANK(Table136[[#This Row],[Total]],Table136[Total]),"")</f>
        <v/>
      </c>
      <c r="M228" s="5" t="str">
        <f>IF(Table136[[#This Row],[Name]]&lt;&gt;"",Table136[[#This Row],[Name]],"")</f>
        <v/>
      </c>
    </row>
    <row r="229" spans="1:13">
      <c r="A229" s="31"/>
      <c r="B229" s="32"/>
      <c r="C229" s="32"/>
      <c r="D229" s="32"/>
      <c r="E229" s="32"/>
      <c r="F229" s="32"/>
      <c r="G229" s="32"/>
      <c r="J229" s="3">
        <f>IF(COUNT(Table136[[#This Row],[BEE1]:[Column4]])&gt;1,MIN(Table136[[#This Row],[BEE1]:[Column2]]),0)</f>
        <v>0</v>
      </c>
      <c r="K229" s="17"/>
      <c r="M229" s="5" t="str">
        <f>IF(Table136[[#This Row],[Name]]&lt;&gt;"",Table136[[#This Row],[Name]],"")</f>
        <v/>
      </c>
    </row>
    <row r="230" spans="1:13">
      <c r="A230" s="7"/>
      <c r="K230" s="17" t="str">
        <f>IF(SUM(Table136[[#This Row],[BEE1]:[Column4]])-Table136[[#This Row],[Discard]]+Table136[[#This Row],[Discard]]/100000&gt;0,SUM(Table136[[#This Row],[BEE1]:[Column4]])-Table136[[#This Row],[Discard]]*0.9999,"")</f>
        <v/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  <pageSetUpPr fitToPage="1"/>
  </sheetPr>
  <dimension ref="A1:P230"/>
  <sheetViews>
    <sheetView workbookViewId="0">
      <selection activeCell="Q8" sqref="Q8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44" customWidth="1"/>
    <col min="14" max="15" width="9" hidden="1" customWidth="1"/>
  </cols>
  <sheetData>
    <row r="1" spans="1:16" s="1" customFormat="1" ht="28.5">
      <c r="A1" s="127" t="s">
        <v>361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45"/>
    </row>
    <row r="3" spans="1:16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44" t="s">
        <v>10</v>
      </c>
      <c r="N3" s="2" t="s">
        <v>80</v>
      </c>
      <c r="O3" s="2" t="s">
        <v>81</v>
      </c>
    </row>
    <row r="4" spans="1:16">
      <c r="A4" s="88" t="s">
        <v>157</v>
      </c>
      <c r="B4" s="90" t="s">
        <v>82</v>
      </c>
      <c r="C4" s="90">
        <v>460</v>
      </c>
      <c r="D4" s="90">
        <v>500</v>
      </c>
      <c r="E4" s="32">
        <v>500</v>
      </c>
      <c r="F4" s="32">
        <v>480</v>
      </c>
      <c r="G4" s="32"/>
      <c r="J4" s="3">
        <f>IF(COUNT(Table135[[#This Row],[BEE1]:[Column4]])&gt;1,MIN(Table135[[#This Row],[BEE1]:[Column2]]),0)</f>
        <v>460</v>
      </c>
      <c r="K4" s="17">
        <f>SUM(Table135[[#This Row],[BEE1]:[Column3]])-Table135[[#This Row],[Discard]]*0.9999</f>
        <v>1480.046</v>
      </c>
      <c r="L4" s="2">
        <f>IF(Table135[[#This Row],[Total]]&lt;&gt;"",RANK(Table135[[#This Row],[Total]],Table135[Total]),"")</f>
        <v>1</v>
      </c>
      <c r="M4" s="46" t="str">
        <f>IF(Table135[[#This Row],[Name]]&gt;"",Table135[[#This Row],[Name]],"")</f>
        <v>Thuy Linh Cashman</v>
      </c>
      <c r="N4">
        <f>SUM(Table135[[#This Row],[BEE1]:[Column3]])-Table135[[#This Row],[Discard]]</f>
        <v>1480</v>
      </c>
      <c r="O4" s="5">
        <f>RANK(Table135[[#This Row],[Total2]],Table135[Total2])</f>
        <v>1</v>
      </c>
    </row>
    <row r="5" spans="1:16">
      <c r="A5" s="88" t="s">
        <v>159</v>
      </c>
      <c r="B5" s="89" t="s">
        <v>88</v>
      </c>
      <c r="C5" s="89">
        <v>500</v>
      </c>
      <c r="D5" s="89">
        <v>480</v>
      </c>
      <c r="E5" s="32">
        <v>480</v>
      </c>
      <c r="F5" s="32">
        <v>460</v>
      </c>
      <c r="G5" s="32"/>
      <c r="J5" s="3">
        <f>IF(COUNT(Table135[[#This Row],[BEE1]:[Column4]])&gt;1,MIN(Table135[[#This Row],[BEE1]:[Column2]]),0)</f>
        <v>460</v>
      </c>
      <c r="K5" s="17">
        <f>SUM(Table135[[#This Row],[BEE1]:[Column3]])-Table135[[#This Row],[Discard]]*0.9999</f>
        <v>1460.046</v>
      </c>
      <c r="L5" s="2">
        <f>IF(Table135[[#This Row],[Total]]&lt;&gt;"",RANK(Table135[[#This Row],[Total]],Table135[Total]),"")</f>
        <v>2</v>
      </c>
      <c r="M5" s="44" t="str">
        <f>IF(Table135[[#This Row],[Name]]&gt;"",Table135[[#This Row],[Name]],"")</f>
        <v>Silke Heinen</v>
      </c>
      <c r="N5">
        <f>SUM(Table135[[#This Row],[BEE1]:[Column3]])-Table135[[#This Row],[Discard]]</f>
        <v>1460</v>
      </c>
      <c r="O5" s="5">
        <f>RANK(Table135[[#This Row],[Total2]],Table135[Total2])</f>
        <v>2</v>
      </c>
    </row>
    <row r="6" spans="1:16">
      <c r="A6" s="93" t="s">
        <v>158</v>
      </c>
      <c r="B6" s="92" t="s">
        <v>88</v>
      </c>
      <c r="C6" s="92">
        <v>480</v>
      </c>
      <c r="D6" s="92">
        <v>460</v>
      </c>
      <c r="E6" s="37">
        <v>0</v>
      </c>
      <c r="F6" s="37">
        <v>500</v>
      </c>
      <c r="G6" s="37"/>
      <c r="H6" s="36"/>
      <c r="I6" s="36"/>
      <c r="J6" s="3">
        <f>IF(COUNT(Table135[[#This Row],[BEE1]:[Column4]])&gt;1,MIN(Table135[[#This Row],[BEE1]:[Column2]]),0)</f>
        <v>0</v>
      </c>
      <c r="K6" s="17">
        <f>SUM(Table135[[#This Row],[BEE1]:[Column3]])-Table135[[#This Row],[Discard]]*0.9999</f>
        <v>1440</v>
      </c>
      <c r="L6" s="36">
        <f>IF(Table135[[#This Row],[Total]]&lt;&gt;"",RANK(Table135[[#This Row],[Total]],Table135[Total]),"")</f>
        <v>3</v>
      </c>
      <c r="M6" s="44" t="str">
        <f>IF(Table135[[#This Row],[Name]]&gt;"",Table135[[#This Row],[Name]],"")</f>
        <v>Zofia Wawrzyniak</v>
      </c>
      <c r="N6">
        <f>SUM(Table135[[#This Row],[BEE1]:[Column3]])-Table135[[#This Row],[Discard]]</f>
        <v>1440</v>
      </c>
      <c r="O6" s="5">
        <f>RANK(Table135[[#This Row],[Total2]],Table135[Total2])</f>
        <v>3</v>
      </c>
    </row>
    <row r="7" spans="1:16">
      <c r="A7" s="88" t="s">
        <v>162</v>
      </c>
      <c r="B7" s="90" t="s">
        <v>82</v>
      </c>
      <c r="C7" s="90">
        <v>440</v>
      </c>
      <c r="D7" s="90">
        <v>440</v>
      </c>
      <c r="E7" s="32">
        <v>460</v>
      </c>
      <c r="F7" s="32">
        <v>430</v>
      </c>
      <c r="G7" s="32"/>
      <c r="J7" s="3">
        <f>IF(COUNT(Table135[[#This Row],[BEE1]:[Column4]])&gt;1,MIN(Table135[[#This Row],[BEE1]:[Column2]]),0)</f>
        <v>430</v>
      </c>
      <c r="K7" s="17">
        <f>SUM(Table135[[#This Row],[BEE1]:[Column3]])-Table135[[#This Row],[Discard]]*0.9999</f>
        <v>1340.0430000000001</v>
      </c>
      <c r="L7" s="36">
        <f>IF(Table135[[#This Row],[Total]]&lt;&gt;"",RANK(Table135[[#This Row],[Total]],Table135[Total]),"")</f>
        <v>4</v>
      </c>
      <c r="M7" s="44" t="str">
        <f>IF(Table135[[#This Row],[Name]]&gt;"",Table135[[#This Row],[Name]],"")</f>
        <v xml:space="preserve">Thi Ly Cashman </v>
      </c>
      <c r="N7">
        <f>SUM(Table135[[#This Row],[BEE1]:[Column3]])-Table135[[#This Row],[Discard]]</f>
        <v>1340</v>
      </c>
      <c r="O7" s="5">
        <f>RANK(Table135[[#This Row],[Total2]],Table135[Total2])</f>
        <v>4</v>
      </c>
      <c r="P7" s="68"/>
    </row>
    <row r="8" spans="1:16">
      <c r="A8" s="91" t="s">
        <v>324</v>
      </c>
      <c r="B8" s="90" t="s">
        <v>88</v>
      </c>
      <c r="C8" s="90">
        <v>410</v>
      </c>
      <c r="D8" s="90">
        <v>420</v>
      </c>
      <c r="E8" s="32">
        <v>440</v>
      </c>
      <c r="F8" s="32">
        <v>440</v>
      </c>
      <c r="G8" s="32"/>
      <c r="J8" s="3">
        <f>IF(COUNT(Table135[[#This Row],[BEE1]:[Column4]])&gt;1,MIN(Table135[[#This Row],[BEE1]:[Column2]]),0)</f>
        <v>410</v>
      </c>
      <c r="K8" s="17">
        <f>SUM(Table135[[#This Row],[BEE1]:[Column3]])-Table135[[#This Row],[Discard]]*0.9999</f>
        <v>1300.0409999999999</v>
      </c>
      <c r="L8" s="2">
        <f>IF(Table135[[#This Row],[Total]]&lt;&gt;"",RANK(Table135[[#This Row],[Total]],Table135[Total]),"")</f>
        <v>5</v>
      </c>
      <c r="M8" s="44" t="str">
        <f>IF(Table135[[#This Row],[Name]]&gt;"",Table135[[#This Row],[Name]],"")</f>
        <v>Isabelle O' Sullivan</v>
      </c>
      <c r="N8">
        <f>SUM(Table135[[#This Row],[BEE1]:[Column3]])-Table135[[#This Row],[Discard]]</f>
        <v>1300</v>
      </c>
      <c r="O8" s="5">
        <f>RANK(Table135[[#This Row],[Total2]],Table135[Total2])</f>
        <v>5</v>
      </c>
    </row>
    <row r="9" spans="1:16">
      <c r="A9" s="88" t="s">
        <v>161</v>
      </c>
      <c r="B9" s="90" t="s">
        <v>88</v>
      </c>
      <c r="C9" s="90">
        <v>400</v>
      </c>
      <c r="D9" s="90">
        <v>430</v>
      </c>
      <c r="E9" s="32">
        <v>0</v>
      </c>
      <c r="F9" s="32">
        <v>410</v>
      </c>
      <c r="G9" s="32"/>
      <c r="J9" s="3">
        <f>IF(COUNT(Table135[[#This Row],[BEE1]:[Column4]])&gt;1,MIN(Table135[[#This Row],[BEE1]:[Column2]]),0)</f>
        <v>0</v>
      </c>
      <c r="K9" s="17">
        <f>SUM(Table135[[#This Row],[BEE1]:[Column3]])-Table135[[#This Row],[Discard]]*0.9999</f>
        <v>1240</v>
      </c>
      <c r="L9" s="2">
        <f>IF(Table135[[#This Row],[Total]]&lt;&gt;"",RANK(Table135[[#This Row],[Total]],Table135[Total]),"")</f>
        <v>6</v>
      </c>
      <c r="M9" s="44" t="str">
        <f>IF(Table135[[#This Row],[Name]]&gt;"",Table135[[#This Row],[Name]],"")</f>
        <v>Julia Pikus</v>
      </c>
      <c r="N9">
        <f>SUM(Table135[[#This Row],[BEE1]:[Column3]])-Table135[[#This Row],[Discard]]</f>
        <v>1240</v>
      </c>
      <c r="O9" s="5">
        <f>RANK(Table135[[#This Row],[Total2]],Table135[Total2])</f>
        <v>6</v>
      </c>
    </row>
    <row r="10" spans="1:16">
      <c r="A10" s="88" t="s">
        <v>325</v>
      </c>
      <c r="B10" s="90" t="s">
        <v>88</v>
      </c>
      <c r="C10" s="90">
        <v>0</v>
      </c>
      <c r="D10" s="90">
        <v>410</v>
      </c>
      <c r="E10" s="32">
        <v>0</v>
      </c>
      <c r="F10" s="32">
        <v>420</v>
      </c>
      <c r="G10" s="32"/>
      <c r="J10" s="3">
        <f>IF(COUNT(Table135[[#This Row],[BEE1]:[Column4]])&gt;1,MIN(Table135[[#This Row],[BEE1]:[Column2]]),0)</f>
        <v>0</v>
      </c>
      <c r="K10" s="17">
        <f>SUM(Table135[[#This Row],[BEE1]:[Column3]])-Table135[[#This Row],[Discard]]*0.9999</f>
        <v>830</v>
      </c>
      <c r="L10" s="10">
        <f>IF(Table135[[#This Row],[Total]]&lt;&gt;"",RANK(Table135[[#This Row],[Total]],Table135[Total]),"")</f>
        <v>7</v>
      </c>
      <c r="M10" s="44" t="str">
        <f>IF(Table135[[#This Row],[Name]]&gt;"",Table135[[#This Row],[Name]],"")</f>
        <v>Alanna O' Flynn</v>
      </c>
      <c r="N10">
        <f>SUM(Table135[[#This Row],[BEE1]:[Column3]])-Table135[[#This Row],[Discard]]</f>
        <v>830</v>
      </c>
      <c r="O10" s="5">
        <f>RANK(Table135[[#This Row],[Total2]],Table135[Total2])</f>
        <v>7</v>
      </c>
    </row>
    <row r="11" spans="1:16">
      <c r="A11" s="31"/>
      <c r="B11" s="32"/>
      <c r="C11" s="32"/>
      <c r="D11" s="32"/>
      <c r="E11" s="32"/>
      <c r="F11" s="32"/>
      <c r="G11" s="32"/>
      <c r="J11" s="3">
        <f>IF(COUNT(Table135[[#This Row],[BEE1]:[Column4]])&gt;1,MIN(Table135[[#This Row],[BEE1]:[Column2]]),0)</f>
        <v>0</v>
      </c>
      <c r="K11" s="17">
        <f>SUM(Table135[[#This Row],[BEE1]:[Column3]])-Table135[[#This Row],[Discard]]*0.9999</f>
        <v>0</v>
      </c>
      <c r="L11" s="2">
        <f>IF(Table135[[#This Row],[Total]]&lt;&gt;"",RANK(Table135[[#This Row],[Total]],Table135[Total]),"")</f>
        <v>8</v>
      </c>
      <c r="M11" s="44" t="str">
        <f>IF(Table135[[#This Row],[Name]]&gt;"",Table135[[#This Row],[Name]],"")</f>
        <v/>
      </c>
      <c r="N11">
        <f>SUM(Table135[[#This Row],[BEE1]:[Column3]])-Table135[[#This Row],[Discard]]</f>
        <v>0</v>
      </c>
      <c r="O11" s="5">
        <f>RANK(Table135[[#This Row],[Total2]],Table135[Total2])</f>
        <v>8</v>
      </c>
      <c r="P11" s="68"/>
    </row>
    <row r="12" spans="1:16">
      <c r="A12" s="31"/>
      <c r="B12" s="32"/>
      <c r="C12" s="32"/>
      <c r="D12" s="32"/>
      <c r="E12" s="32"/>
      <c r="F12" s="32"/>
      <c r="G12" s="32"/>
      <c r="J12" s="3">
        <f>IF(COUNT(Table135[[#This Row],[BEE1]:[Column4]])&gt;1,MIN(Table135[[#This Row],[BEE1]:[Column2]]),0)</f>
        <v>0</v>
      </c>
      <c r="K12" s="17">
        <f>SUM(Table135[[#This Row],[BEE1]:[Column3]])-Table135[[#This Row],[Discard]]*0.9999</f>
        <v>0</v>
      </c>
      <c r="L12" s="10">
        <f>IF(Table135[[#This Row],[Total]]&lt;&gt;"",RANK(Table135[[#This Row],[Total]],Table135[Total]),"")</f>
        <v>8</v>
      </c>
      <c r="N12">
        <f>SUM(Table135[[#This Row],[BEE1]:[Column3]])-Table135[[#This Row],[Discard]]</f>
        <v>0</v>
      </c>
      <c r="O12" s="5">
        <f>RANK(Table135[[#This Row],[Total2]],Table135[Total2])</f>
        <v>8</v>
      </c>
    </row>
    <row r="13" spans="1:16">
      <c r="A13" s="31"/>
      <c r="B13" s="32"/>
      <c r="C13" s="32"/>
      <c r="D13" s="32"/>
      <c r="E13" s="32"/>
      <c r="F13" s="32"/>
      <c r="G13" s="32"/>
      <c r="J13" s="3">
        <f>IF(COUNT(Table135[[#This Row],[BEE1]:[Column4]])&gt;1,MIN(Table135[[#This Row],[BEE1]:[Column2]]),0)</f>
        <v>0</v>
      </c>
      <c r="K13" s="17">
        <f>SUM(Table135[[#This Row],[BEE1]:[Column3]])-Table135[[#This Row],[Discard]]*0.9999</f>
        <v>0</v>
      </c>
      <c r="L13" s="2">
        <f>IF(Table135[[#This Row],[Total]]&lt;&gt;"",RANK(Table135[[#This Row],[Total]],Table135[Total]),"")</f>
        <v>8</v>
      </c>
      <c r="M13" s="44" t="str">
        <f>IF(Table135[[#This Row],[Name]]&gt;"",Table135[[#This Row],[Name]],"")</f>
        <v/>
      </c>
      <c r="N13">
        <f>SUM(Table135[[#This Row],[BEE1]:[Column3]])-Table135[[#This Row],[Discard]]</f>
        <v>0</v>
      </c>
      <c r="O13" s="5">
        <f>RANK(Table135[[#This Row],[Total2]],Table135[Total2])</f>
        <v>8</v>
      </c>
    </row>
    <row r="14" spans="1:16">
      <c r="A14" s="31"/>
      <c r="B14" s="32"/>
      <c r="C14" s="32"/>
      <c r="D14" s="32"/>
      <c r="E14" s="32"/>
      <c r="F14" s="32"/>
      <c r="G14" s="32"/>
      <c r="J14" s="3">
        <f>IF(COUNT(Table135[[#This Row],[BEE1]:[Column4]])&gt;1,MIN(Table135[[#This Row],[BEE1]:[Column2]]),0)</f>
        <v>0</v>
      </c>
      <c r="K14" s="17">
        <f>SUM(Table135[[#This Row],[BEE1]:[Column3]])-Table135[[#This Row],[Discard]]*0.9999</f>
        <v>0</v>
      </c>
      <c r="L14" s="2">
        <f>IF(Table135[[#This Row],[Total]]&lt;&gt;"",RANK(Table135[[#This Row],[Total]],Table135[Total]),"")</f>
        <v>8</v>
      </c>
      <c r="M14" s="44" t="str">
        <f>IF(Table135[[#This Row],[Name]]&gt;"",Table135[[#This Row],[Name]],"")</f>
        <v/>
      </c>
      <c r="N14">
        <f>SUM(Table135[[#This Row],[BEE1]:[Column3]])-Table135[[#This Row],[Discard]]</f>
        <v>0</v>
      </c>
      <c r="O14" s="5">
        <f>RANK(Table135[[#This Row],[Total2]],Table135[Total2])</f>
        <v>8</v>
      </c>
    </row>
    <row r="15" spans="1:16">
      <c r="A15" s="31"/>
      <c r="B15" s="32"/>
      <c r="C15" s="32"/>
      <c r="D15" s="32"/>
      <c r="E15" s="32"/>
      <c r="F15" s="32"/>
      <c r="G15" s="32"/>
      <c r="J15" s="3">
        <f>IF(COUNT(Table135[[#This Row],[BEE1]:[Column4]])&gt;1,MIN(Table135[[#This Row],[BEE1]:[Column2]]),0)</f>
        <v>0</v>
      </c>
      <c r="K15" s="17">
        <f>SUM(Table135[[#This Row],[BEE1]:[Column3]])-Table135[[#This Row],[Discard]]*0.9999</f>
        <v>0</v>
      </c>
      <c r="L15" s="2">
        <f>IF(Table135[[#This Row],[Total]]&lt;&gt;"",RANK(Table135[[#This Row],[Total]],Table135[Total]),"")</f>
        <v>8</v>
      </c>
      <c r="M15" s="44" t="str">
        <f>IF(Table135[[#This Row],[Name]]&gt;"",Table135[[#This Row],[Name]],"")</f>
        <v/>
      </c>
      <c r="N15">
        <f>SUM(Table135[[#This Row],[BEE1]:[Column3]])-Table135[[#This Row],[Discard]]</f>
        <v>0</v>
      </c>
      <c r="O15" s="5">
        <f>RANK(Table135[[#This Row],[Total2]],Table135[Total2])</f>
        <v>8</v>
      </c>
    </row>
    <row r="16" spans="1:16">
      <c r="A16" s="31"/>
      <c r="B16" s="32"/>
      <c r="C16" s="32"/>
      <c r="D16" s="32"/>
      <c r="E16" s="32"/>
      <c r="F16" s="32"/>
      <c r="G16" s="32"/>
      <c r="J16" s="3">
        <f>IF(COUNT(Table135[[#This Row],[BEE1]:[Column4]])&gt;1,MIN(Table135[[#This Row],[BEE1]:[Column2]]),0)</f>
        <v>0</v>
      </c>
      <c r="K16" s="17">
        <f>SUM(Table135[[#This Row],[BEE1]:[Column3]])-Table135[[#This Row],[Discard]]*0.9999</f>
        <v>0</v>
      </c>
      <c r="L16" s="2">
        <f>IF(Table135[[#This Row],[Total]]&lt;&gt;"",RANK(Table135[[#This Row],[Total]],Table135[Total]),"")</f>
        <v>8</v>
      </c>
      <c r="M16" s="44" t="str">
        <f>IF(Table135[[#This Row],[Name]]&gt;"",Table135[[#This Row],[Name]],"")</f>
        <v/>
      </c>
      <c r="N16">
        <f>SUM(Table135[[#This Row],[BEE1]:[Column3]])-Table135[[#This Row],[Discard]]</f>
        <v>0</v>
      </c>
      <c r="O16" s="5">
        <f>RANK(Table135[[#This Row],[Total2]],Table135[Total2])</f>
        <v>8</v>
      </c>
    </row>
    <row r="17" spans="1:15">
      <c r="A17" s="31"/>
      <c r="B17" s="32"/>
      <c r="C17" s="32"/>
      <c r="D17" s="32"/>
      <c r="E17" s="32"/>
      <c r="F17" s="32"/>
      <c r="G17" s="32"/>
      <c r="J17" s="3">
        <f>IF(COUNT(Table135[[#This Row],[BEE1]:[Column4]])&gt;1,MIN(Table135[[#This Row],[BEE1]:[Column2]]),0)</f>
        <v>0</v>
      </c>
      <c r="K17" s="17">
        <f>SUM(Table135[[#This Row],[BEE1]:[Column3]])-Table135[[#This Row],[Discard]]*0.9999</f>
        <v>0</v>
      </c>
      <c r="L17" s="2">
        <f>IF(Table135[[#This Row],[Total]]&lt;&gt;"",RANK(Table135[[#This Row],[Total]],Table135[Total]),"")</f>
        <v>8</v>
      </c>
      <c r="M17" s="44" t="str">
        <f>IF(Table135[[#This Row],[Name]]&gt;"",Table135[[#This Row],[Name]],"")</f>
        <v/>
      </c>
      <c r="N17">
        <f>SUM(Table135[[#This Row],[BEE1]:[Column3]])-Table135[[#This Row],[Discard]]</f>
        <v>0</v>
      </c>
      <c r="O17" s="5">
        <f>RANK(Table135[[#This Row],[Total2]],Table135[Total2])</f>
        <v>8</v>
      </c>
    </row>
    <row r="18" spans="1:15">
      <c r="A18" s="31"/>
      <c r="B18" s="32"/>
      <c r="C18" s="32"/>
      <c r="D18" s="32"/>
      <c r="E18" s="32"/>
      <c r="F18" s="32"/>
      <c r="G18" s="32"/>
      <c r="J18" s="3">
        <f>IF(COUNT(Table135[[#This Row],[BEE1]:[Column4]])&gt;1,MIN(Table135[[#This Row],[BEE1]:[Column2]]),0)</f>
        <v>0</v>
      </c>
      <c r="K18" s="17">
        <f>SUM(Table135[[#This Row],[BEE1]:[Column3]])-Table135[[#This Row],[Discard]]*0.9999</f>
        <v>0</v>
      </c>
      <c r="L18" s="2">
        <f>IF(Table135[[#This Row],[Total]]&lt;&gt;"",RANK(Table135[[#This Row],[Total]],Table135[Total]),"")</f>
        <v>8</v>
      </c>
      <c r="M18" s="44" t="str">
        <f>IF(Table135[[#This Row],[Name]]&gt;"",Table135[[#This Row],[Name]],"")</f>
        <v/>
      </c>
      <c r="N18">
        <f>SUM(Table135[[#This Row],[BEE1]:[Column3]])-Table135[[#This Row],[Discard]]</f>
        <v>0</v>
      </c>
      <c r="O18" s="5">
        <f>RANK(Table135[[#This Row],[Total2]],Table135[Total2])</f>
        <v>8</v>
      </c>
    </row>
    <row r="19" spans="1:15">
      <c r="A19" s="31"/>
      <c r="B19" s="32"/>
      <c r="C19" s="32"/>
      <c r="D19" s="32"/>
      <c r="E19" s="32"/>
      <c r="F19" s="32"/>
      <c r="G19" s="32"/>
      <c r="J19" s="3">
        <f>IF(COUNT(Table135[[#This Row],[BEE1]:[Column4]])&gt;1,MIN(Table135[[#This Row],[BEE1]:[Column2]]),0)</f>
        <v>0</v>
      </c>
      <c r="K19" s="17">
        <f>SUM(Table135[[#This Row],[BEE1]:[Column3]])-Table135[[#This Row],[Discard]]*0.9999</f>
        <v>0</v>
      </c>
      <c r="L19" s="2">
        <f>IF(Table135[[#This Row],[Total]]&lt;&gt;"",RANK(Table135[[#This Row],[Total]],Table135[Total]),"")</f>
        <v>8</v>
      </c>
      <c r="M19" s="44" t="str">
        <f>IF(Table135[[#This Row],[Name]]&gt;"",Table135[[#This Row],[Name]],"")</f>
        <v/>
      </c>
      <c r="N19">
        <f>SUM(Table135[[#This Row],[BEE1]:[Column3]])-Table135[[#This Row],[Discard]]</f>
        <v>0</v>
      </c>
      <c r="O19" s="5">
        <f>RANK(Table135[[#This Row],[Total2]],Table135[Total2])</f>
        <v>8</v>
      </c>
    </row>
    <row r="20" spans="1:15">
      <c r="A20" s="33"/>
      <c r="B20" s="34"/>
      <c r="C20" s="34"/>
      <c r="D20" s="34"/>
      <c r="E20" s="34"/>
      <c r="F20" s="34"/>
      <c r="G20" s="34"/>
      <c r="H20" s="10"/>
      <c r="I20" s="10"/>
      <c r="J20" s="3">
        <f>IF(COUNT(Table135[[#This Row],[BEE1]:[Column4]])&gt;1,MIN(Table135[[#This Row],[BEE1]:[Column2]]),0)</f>
        <v>0</v>
      </c>
      <c r="K20" s="17">
        <f>SUM(Table135[[#This Row],[BEE1]:[Column3]])-Table135[[#This Row],[Discard]]*0.9999</f>
        <v>0</v>
      </c>
      <c r="L20" s="10">
        <f>IF(Table135[[#This Row],[Total]]&lt;&gt;"",RANK(Table135[[#This Row],[Total]],Table135[Total]),"")</f>
        <v>8</v>
      </c>
      <c r="M20" s="44" t="str">
        <f>IF(Table135[[#This Row],[Name]]&gt;"",Table135[[#This Row],[Name]],"")</f>
        <v/>
      </c>
      <c r="N20">
        <f>SUM(Table135[[#This Row],[BEE1]:[Column3]])-Table135[[#This Row],[Discard]]</f>
        <v>0</v>
      </c>
      <c r="O20" s="5">
        <f>RANK(Table135[[#This Row],[Total2]],Table135[Total2])</f>
        <v>8</v>
      </c>
    </row>
    <row r="21" spans="1:15">
      <c r="A21" s="31"/>
      <c r="B21" s="32"/>
      <c r="C21" s="32"/>
      <c r="D21" s="32"/>
      <c r="E21" s="32"/>
      <c r="F21" s="32"/>
      <c r="G21" s="32"/>
      <c r="J21" s="3">
        <f>IF(COUNT(Table135[[#This Row],[BEE1]:[Column4]])&gt;1,MIN(Table135[[#This Row],[BEE1]:[Column2]]),0)</f>
        <v>0</v>
      </c>
      <c r="K21" s="17">
        <f>SUM(Table135[[#This Row],[BEE1]:[Column3]])-Table135[[#This Row],[Discard]]*0.9999</f>
        <v>0</v>
      </c>
      <c r="L21" s="2">
        <f>IF(Table135[[#This Row],[Total]]&lt;&gt;"",RANK(Table135[[#This Row],[Total]],Table135[Total]),"")</f>
        <v>8</v>
      </c>
      <c r="M21" s="44" t="str">
        <f>IF(Table135[[#This Row],[Name]]&gt;"",Table135[[#This Row],[Name]],"")</f>
        <v/>
      </c>
      <c r="N21">
        <f>SUM(Table135[[#This Row],[BEE1]:[Column3]])-Table135[[#This Row],[Discard]]</f>
        <v>0</v>
      </c>
      <c r="O21" s="5">
        <f>RANK(Table135[[#This Row],[Total2]],Table135[Total2])</f>
        <v>8</v>
      </c>
    </row>
    <row r="22" spans="1:15">
      <c r="A22" s="31"/>
      <c r="B22" s="32"/>
      <c r="C22" s="32"/>
      <c r="D22" s="32"/>
      <c r="E22" s="32"/>
      <c r="F22" s="32"/>
      <c r="G22" s="32"/>
      <c r="J22" s="3">
        <f>IF(COUNT(Table135[[#This Row],[BEE1]:[Column4]])&gt;1,MIN(Table135[[#This Row],[BEE1]:[Column2]]),0)</f>
        <v>0</v>
      </c>
      <c r="K22" s="17">
        <f>SUM(Table135[[#This Row],[BEE1]:[Column3]])-Table135[[#This Row],[Discard]]*0.9999</f>
        <v>0</v>
      </c>
      <c r="L22" s="2">
        <f>IF(Table135[[#This Row],[Total]]&lt;&gt;"",RANK(Table135[[#This Row],[Total]],Table135[Total]),"")</f>
        <v>8</v>
      </c>
      <c r="M22" s="44" t="str">
        <f>IF(Table135[[#This Row],[Name]]&gt;"",Table135[[#This Row],[Name]],"")</f>
        <v/>
      </c>
      <c r="N22">
        <f>SUM(Table135[[#This Row],[BEE1]:[Column3]])-Table135[[#This Row],[Discard]]</f>
        <v>0</v>
      </c>
      <c r="O22" s="5">
        <f>RANK(Table135[[#This Row],[Total2]],Table135[Total2])</f>
        <v>8</v>
      </c>
    </row>
    <row r="23" spans="1:15">
      <c r="A23" s="31"/>
      <c r="B23" s="32"/>
      <c r="C23" s="32"/>
      <c r="D23" s="32"/>
      <c r="E23" s="32"/>
      <c r="F23" s="32"/>
      <c r="G23" s="32"/>
      <c r="J23" s="3">
        <f>IF(COUNT(Table135[[#This Row],[BEE1]:[Column4]])&gt;1,MIN(Table135[[#This Row],[BEE1]:[Column2]]),0)</f>
        <v>0</v>
      </c>
      <c r="K23" s="17">
        <f>SUM(Table135[[#This Row],[BEE1]:[Column3]])-Table135[[#This Row],[Discard]]*0.9999</f>
        <v>0</v>
      </c>
      <c r="L23" s="2">
        <f>IF(Table135[[#This Row],[Total]]&lt;&gt;"",RANK(Table135[[#This Row],[Total]],Table135[Total]),"")</f>
        <v>8</v>
      </c>
      <c r="M23" s="44" t="str">
        <f>IF(Table135[[#This Row],[Name]]&gt;"",Table135[[#This Row],[Name]],"")</f>
        <v/>
      </c>
      <c r="N23">
        <f>SUM(Table135[[#This Row],[BEE1]:[Column3]])-Table135[[#This Row],[Discard]]</f>
        <v>0</v>
      </c>
      <c r="O23" s="5">
        <f>RANK(Table135[[#This Row],[Total2]],Table135[Total2])</f>
        <v>8</v>
      </c>
    </row>
    <row r="24" spans="1:15">
      <c r="A24" s="31"/>
      <c r="B24" s="32"/>
      <c r="C24" s="32"/>
      <c r="D24" s="32"/>
      <c r="E24" s="32"/>
      <c r="F24" s="32"/>
      <c r="G24" s="32"/>
      <c r="J24" s="3">
        <f>IF(COUNT(Table135[[#This Row],[BEE1]:[Column4]])&gt;1,MIN(Table135[[#This Row],[BEE1]:[Column2]]),0)</f>
        <v>0</v>
      </c>
      <c r="K24" s="17">
        <f>SUM(Table135[[#This Row],[BEE1]:[Column3]])-Table135[[#This Row],[Discard]]*0.9999</f>
        <v>0</v>
      </c>
      <c r="L24" s="2">
        <f>IF(Table135[[#This Row],[Total]]&lt;&gt;"",RANK(Table135[[#This Row],[Total]],Table135[Total]),"")</f>
        <v>8</v>
      </c>
      <c r="M24" s="44" t="str">
        <f>IF(Table135[[#This Row],[Name]]&gt;"",Table135[[#This Row],[Name]],"")</f>
        <v/>
      </c>
      <c r="N24">
        <f>SUM(Table135[[#This Row],[BEE1]:[Column3]])-Table135[[#This Row],[Discard]]</f>
        <v>0</v>
      </c>
      <c r="O24" s="5">
        <f>RANK(Table135[[#This Row],[Total2]],Table135[Total2])</f>
        <v>8</v>
      </c>
    </row>
    <row r="25" spans="1:15">
      <c r="A25" s="31"/>
      <c r="B25" s="32"/>
      <c r="C25" s="32"/>
      <c r="D25" s="32"/>
      <c r="E25" s="32"/>
      <c r="F25" s="32"/>
      <c r="G25" s="32"/>
      <c r="J25" s="3">
        <f>IF(COUNT(Table135[[#This Row],[BEE1]:[Column4]])&gt;1,MIN(Table135[[#This Row],[BEE1]:[Column2]]),0)</f>
        <v>0</v>
      </c>
      <c r="K25" s="17">
        <f>SUM(Table135[[#This Row],[BEE1]:[Column3]])-Table135[[#This Row],[Discard]]*0.9999</f>
        <v>0</v>
      </c>
      <c r="L25" s="2">
        <f>IF(Table135[[#This Row],[Total]]&lt;&gt;"",RANK(Table135[[#This Row],[Total]],Table135[Total]),"")</f>
        <v>8</v>
      </c>
      <c r="M25" s="44" t="str">
        <f>IF(Table135[[#This Row],[Name]]&gt;"",Table135[[#This Row],[Name]],"")</f>
        <v/>
      </c>
      <c r="N25">
        <f>SUM(Table135[[#This Row],[BEE1]:[Column3]])-Table135[[#This Row],[Discard]]</f>
        <v>0</v>
      </c>
      <c r="O25" s="5">
        <f>RANK(Table135[[#This Row],[Total2]],Table135[Total2])</f>
        <v>8</v>
      </c>
    </row>
    <row r="26" spans="1:15">
      <c r="A26" s="31"/>
      <c r="B26" s="32"/>
      <c r="C26" s="32"/>
      <c r="D26" s="32"/>
      <c r="E26" s="32"/>
      <c r="F26" s="32"/>
      <c r="G26" s="32"/>
      <c r="J26" s="3">
        <f>IF(COUNT(Table135[[#This Row],[BEE1]:[Column4]])&gt;1,MIN(Table135[[#This Row],[BEE1]:[Column2]]),0)</f>
        <v>0</v>
      </c>
      <c r="K26" s="17">
        <f>SUM(Table135[[#This Row],[BEE1]:[Column3]])-Table135[[#This Row],[Discard]]*0.9999</f>
        <v>0</v>
      </c>
      <c r="L26" s="2">
        <f>IF(Table135[[#This Row],[Total]]&lt;&gt;"",RANK(Table135[[#This Row],[Total]],Table135[Total]),"")</f>
        <v>8</v>
      </c>
      <c r="M26" s="44" t="str">
        <f>IF(Table135[[#This Row],[Name]]&gt;"",Table135[[#This Row],[Name]],"")</f>
        <v/>
      </c>
      <c r="N26">
        <f>SUM(Table135[[#This Row],[BEE1]:[Column3]])-Table135[[#This Row],[Discard]]</f>
        <v>0</v>
      </c>
      <c r="O26" s="5">
        <f>RANK(Table135[[#This Row],[Total2]],Table135[Total2])</f>
        <v>8</v>
      </c>
    </row>
    <row r="27" spans="1:15">
      <c r="A27" s="31"/>
      <c r="B27" s="32"/>
      <c r="C27" s="32"/>
      <c r="D27" s="32"/>
      <c r="E27" s="32"/>
      <c r="F27" s="32"/>
      <c r="G27" s="32"/>
      <c r="J27" s="3">
        <f>IF(COUNT(Table135[[#This Row],[BEE1]:[Column4]])&gt;1,MIN(Table135[[#This Row],[BEE1]:[Column2]]),0)</f>
        <v>0</v>
      </c>
      <c r="K27" s="17">
        <f>SUM(Table135[[#This Row],[BEE1]:[Column3]])-Table135[[#This Row],[Discard]]*0.9999</f>
        <v>0</v>
      </c>
      <c r="L27" s="2">
        <f>IF(Table135[[#This Row],[Total]]&lt;&gt;"",RANK(Table135[[#This Row],[Total]],Table135[Total]),"")</f>
        <v>8</v>
      </c>
      <c r="M27" s="44" t="str">
        <f>IF(Table135[[#This Row],[Name]]&gt;"",Table135[[#This Row],[Name]],"")</f>
        <v/>
      </c>
      <c r="N27">
        <f>SUM(Table135[[#This Row],[BEE1]:[Column3]])-Table135[[#This Row],[Discard]]</f>
        <v>0</v>
      </c>
      <c r="O27" s="5">
        <f>RANK(Table135[[#This Row],[Total2]],Table135[Total2])</f>
        <v>8</v>
      </c>
    </row>
    <row r="28" spans="1:15">
      <c r="A28" s="31"/>
      <c r="B28" s="32"/>
      <c r="C28" s="32"/>
      <c r="D28" s="32"/>
      <c r="E28" s="32"/>
      <c r="F28" s="32"/>
      <c r="G28" s="32"/>
      <c r="J28" s="3">
        <f>IF(COUNT(Table135[[#This Row],[BEE1]:[Column4]])&gt;1,MIN(Table135[[#This Row],[BEE1]:[Column2]]),0)</f>
        <v>0</v>
      </c>
      <c r="K28" s="17">
        <f>SUM(Table135[[#This Row],[BEE1]:[Column3]])-Table135[[#This Row],[Discard]]*0.9999</f>
        <v>0</v>
      </c>
      <c r="L28" s="2">
        <f>IF(Table135[[#This Row],[Total]]&lt;&gt;"",RANK(Table135[[#This Row],[Total]],Table135[Total]),"")</f>
        <v>8</v>
      </c>
      <c r="M28" s="44" t="str">
        <f>IF(Table135[[#This Row],[Name]]&gt;"",Table135[[#This Row],[Name]],"")</f>
        <v/>
      </c>
      <c r="N28">
        <f>SUM(Table135[[#This Row],[BEE1]:[Column3]])-Table135[[#This Row],[Discard]]</f>
        <v>0</v>
      </c>
      <c r="O28" s="5">
        <f>RANK(Table135[[#This Row],[Total2]],Table135[Total2])</f>
        <v>8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IF(COUNT(Table135[[#This Row],[BEE1]:[Column4]])&gt;1,MIN(Table135[[#This Row],[BEE1]:[Column2]]),0)</f>
        <v>0</v>
      </c>
      <c r="K29" s="17">
        <f>SUM(Table135[[#This Row],[BEE1]:[Column3]])-Table135[[#This Row],[Discard]]*0.9999</f>
        <v>0</v>
      </c>
      <c r="L29" s="2">
        <f>IF(Table135[[#This Row],[Total]]&lt;&gt;"",RANK(Table135[[#This Row],[Total]],Table135[Total]),"")</f>
        <v>8</v>
      </c>
      <c r="M29" s="44" t="str">
        <f>IF(Table135[[#This Row],[Name]]&gt;"",Table135[[#This Row],[Name]],"")</f>
        <v/>
      </c>
      <c r="N29">
        <f>SUM(Table135[[#This Row],[BEE1]:[Column3]])-Table135[[#This Row],[Discard]]</f>
        <v>0</v>
      </c>
      <c r="O29" s="5">
        <f>RANK(Table135[[#This Row],[Total2]],Table135[Total2])</f>
        <v>8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IF(COUNT(Table135[[#This Row],[BEE1]:[Column4]])&gt;1,MIN(Table135[[#This Row],[BEE1]:[Column2]]),0)</f>
        <v>0</v>
      </c>
      <c r="K30" s="17">
        <f>SUM(Table135[[#This Row],[BEE1]:[Column3]])-Table135[[#This Row],[Discard]]*0.9999</f>
        <v>0</v>
      </c>
      <c r="L30" s="2">
        <f>IF(Table135[[#This Row],[Total]]&lt;&gt;"",RANK(Table135[[#This Row],[Total]],Table135[Total]),"")</f>
        <v>8</v>
      </c>
      <c r="M30" s="44" t="str">
        <f>IF(Table135[[#This Row],[Name]]&gt;"",Table135[[#This Row],[Name]],"")</f>
        <v/>
      </c>
      <c r="N30">
        <f>SUM(Table135[[#This Row],[BEE1]:[Column3]])-Table135[[#This Row],[Discard]]</f>
        <v>0</v>
      </c>
      <c r="O30" s="5">
        <f>RANK(Table135[[#This Row],[Total2]],Table135[Total2])</f>
        <v>8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IF(COUNT(Table135[[#This Row],[BEE1]:[Column4]])&gt;1,MIN(Table135[[#This Row],[BEE1]:[Column2]]),0)</f>
        <v>0</v>
      </c>
      <c r="K31" s="17">
        <f>SUM(Table135[[#This Row],[BEE1]:[Column3]])-Table135[[#This Row],[Discard]]*0.9999</f>
        <v>0</v>
      </c>
      <c r="L31" s="2">
        <f>IF(Table135[[#This Row],[Total]]&lt;&gt;"",RANK(Table135[[#This Row],[Total]],Table135[Total]),"")</f>
        <v>8</v>
      </c>
      <c r="M31" s="44" t="str">
        <f>IF(Table135[[#This Row],[Name]]&gt;"",Table135[[#This Row],[Name]],"")</f>
        <v/>
      </c>
      <c r="N31">
        <f>SUM(Table135[[#This Row],[BEE1]:[Column3]])-Table135[[#This Row],[Discard]]</f>
        <v>0</v>
      </c>
      <c r="O31" s="5">
        <f>RANK(Table135[[#This Row],[Total2]],Table135[Total2])</f>
        <v>8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IF(COUNT(Table135[[#This Row],[BEE1]:[Column4]])&gt;1,MIN(Table135[[#This Row],[BEE1]:[Column2]]),0)</f>
        <v>0</v>
      </c>
      <c r="K32" s="17">
        <f>SUM(Table135[[#This Row],[BEE1]:[Column3]])-Table135[[#This Row],[Discard]]*0.9999</f>
        <v>0</v>
      </c>
      <c r="L32" s="2">
        <f>IF(Table135[[#This Row],[Total]]&lt;&gt;"",RANK(Table135[[#This Row],[Total]],Table135[Total]),"")</f>
        <v>8</v>
      </c>
      <c r="M32" s="44" t="str">
        <f>IF(Table135[[#This Row],[Name]]&gt;"",Table135[[#This Row],[Name]],"")</f>
        <v/>
      </c>
      <c r="N32">
        <f>SUM(Table135[[#This Row],[BEE1]:[Column3]])-Table135[[#This Row],[Discard]]</f>
        <v>0</v>
      </c>
      <c r="O32" s="5">
        <f>RANK(Table135[[#This Row],[Total2]],Table135[Total2])</f>
        <v>8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IF(COUNT(Table135[[#This Row],[BEE1]:[Column4]])&gt;1,MIN(Table135[[#This Row],[BEE1]:[Column2]]),0)</f>
        <v>0</v>
      </c>
      <c r="K33" s="17">
        <f>SUM(Table135[[#This Row],[BEE1]:[Column3]])-Table135[[#This Row],[Discard]]*0.9999</f>
        <v>0</v>
      </c>
      <c r="L33" s="2">
        <f>IF(Table135[[#This Row],[Total]]&lt;&gt;"",RANK(Table135[[#This Row],[Total]],Table135[Total]),"")</f>
        <v>8</v>
      </c>
      <c r="M33" s="44" t="str">
        <f>IF(Table135[[#This Row],[Name]]&gt;"",Table135[[#This Row],[Name]],"")</f>
        <v/>
      </c>
      <c r="N33">
        <f>SUM(Table135[[#This Row],[BEE1]:[Column3]])-Table135[[#This Row],[Discard]]</f>
        <v>0</v>
      </c>
      <c r="O33" s="5">
        <f>RANK(Table135[[#This Row],[Total2]],Table135[Total2])</f>
        <v>8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IF(COUNT(Table135[[#This Row],[BEE1]:[Column4]])&gt;1,MIN(Table135[[#This Row],[BEE1]:[Column2]]),0)</f>
        <v>0</v>
      </c>
      <c r="K34" s="17">
        <f>SUM(Table135[[#This Row],[BEE1]:[Column3]])-Table135[[#This Row],[Discard]]*0.9999</f>
        <v>0</v>
      </c>
      <c r="L34" s="2">
        <f>IF(Table135[[#This Row],[Total]]&lt;&gt;"",RANK(Table135[[#This Row],[Total]],Table135[Total]),"")</f>
        <v>8</v>
      </c>
      <c r="M34" s="44" t="str">
        <f>IF(Table135[[#This Row],[Name]]&gt;"",Table135[[#This Row],[Name]],"")</f>
        <v/>
      </c>
      <c r="N34">
        <f>SUM(Table135[[#This Row],[BEE1]:[Column3]])-Table135[[#This Row],[Discard]]</f>
        <v>0</v>
      </c>
      <c r="O34" s="5">
        <f>RANK(Table135[[#This Row],[Total2]],Table135[Total2])</f>
        <v>8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IF(COUNT(Table135[[#This Row],[BEE1]:[Column4]])&gt;1,MIN(Table135[[#This Row],[BEE1]:[Column2]]),0)</f>
        <v>0</v>
      </c>
      <c r="K35" s="17">
        <f>SUM(Table135[[#This Row],[BEE1]:[Column3]])-Table135[[#This Row],[Discard]]*0.9999</f>
        <v>0</v>
      </c>
      <c r="L35" s="2">
        <f>IF(Table135[[#This Row],[Total]]&lt;&gt;"",RANK(Table135[[#This Row],[Total]],Table135[Total]),"")</f>
        <v>8</v>
      </c>
      <c r="M35" s="44" t="str">
        <f>IF(Table135[[#This Row],[Name]]&gt;"",Table135[[#This Row],[Name]],"")</f>
        <v/>
      </c>
      <c r="N35">
        <f>SUM(Table135[[#This Row],[BEE1]:[Column3]])-Table135[[#This Row],[Discard]]</f>
        <v>0</v>
      </c>
      <c r="O35" s="5">
        <f>RANK(Table135[[#This Row],[Total2]],Table135[Total2])</f>
        <v>8</v>
      </c>
    </row>
    <row r="36" spans="1:15">
      <c r="A36" s="31"/>
      <c r="B36" s="32"/>
      <c r="C36" s="32"/>
      <c r="D36" s="32"/>
      <c r="E36" s="32"/>
      <c r="F36" s="32"/>
      <c r="G36" s="32"/>
      <c r="J36" s="3">
        <f>IF(COUNT(Table135[[#This Row],[BEE1]:[Column4]])&gt;1,MIN(Table135[[#This Row],[BEE1]:[Column2]]),0)</f>
        <v>0</v>
      </c>
      <c r="K36" s="17">
        <f>SUM(Table135[[#This Row],[BEE1]:[Column3]])-Table135[[#This Row],[Discard]]*0.9999</f>
        <v>0</v>
      </c>
      <c r="L36" s="2">
        <f>IF(Table135[[#This Row],[Total]]&lt;&gt;"",RANK(Table135[[#This Row],[Total]],Table135[Total]),"")</f>
        <v>8</v>
      </c>
      <c r="M36" s="44" t="str">
        <f>IF(Table135[[#This Row],[Name]]&gt;"",Table135[[#This Row],[Name]],"")</f>
        <v/>
      </c>
      <c r="N36">
        <f>SUM(Table135[[#This Row],[BEE1]:[Column3]])-Table135[[#This Row],[Discard]]</f>
        <v>0</v>
      </c>
      <c r="O36" s="5">
        <f>RANK(Table135[[#This Row],[Total2]],Table135[Total2])</f>
        <v>8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IF(COUNT(Table135[[#This Row],[BEE1]:[Column4]])&gt;1,MIN(Table135[[#This Row],[BEE1]:[Column2]]),0)</f>
        <v>0</v>
      </c>
      <c r="K37" s="17">
        <f>SUM(Table135[[#This Row],[BEE1]:[Column3]])-Table135[[#This Row],[Discard]]*0.9999</f>
        <v>0</v>
      </c>
      <c r="L37" s="2">
        <f>IF(Table135[[#This Row],[Total]]&lt;&gt;"",RANK(Table135[[#This Row],[Total]],Table135[Total]),"")</f>
        <v>8</v>
      </c>
      <c r="M37" s="44" t="str">
        <f>IF(Table135[[#This Row],[Name]]&gt;"",Table135[[#This Row],[Name]],"")</f>
        <v/>
      </c>
      <c r="N37">
        <f>SUM(Table135[[#This Row],[BEE1]:[Column3]])-Table135[[#This Row],[Discard]]</f>
        <v>0</v>
      </c>
      <c r="O37" s="5">
        <f>RANK(Table135[[#This Row],[Total2]],Table135[Total2])</f>
        <v>8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IF(COUNT(Table135[[#This Row],[BEE1]:[Column4]])&gt;1,MIN(Table135[[#This Row],[BEE1]:[Column2]]),0)</f>
        <v>0</v>
      </c>
      <c r="K38" s="17">
        <f>SUM(Table135[[#This Row],[BEE1]:[Column3]])-Table135[[#This Row],[Discard]]*0.9999</f>
        <v>0</v>
      </c>
      <c r="L38" s="2">
        <f>IF(Table135[[#This Row],[Total]]&lt;&gt;"",RANK(Table135[[#This Row],[Total]],Table135[Total]),"")</f>
        <v>8</v>
      </c>
      <c r="M38" s="44" t="str">
        <f>IF(Table135[[#This Row],[Name]]&gt;"",Table135[[#This Row],[Name]],"")</f>
        <v/>
      </c>
      <c r="N38">
        <f>SUM(Table135[[#This Row],[BEE1]:[Column3]])-Table135[[#This Row],[Discard]]</f>
        <v>0</v>
      </c>
      <c r="O38" s="5">
        <f>RANK(Table135[[#This Row],[Total2]],Table135[Total2])</f>
        <v>8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IF(COUNT(Table135[[#This Row],[BEE1]:[Column4]])&gt;1,MIN(Table135[[#This Row],[BEE1]:[Column2]]),0)</f>
        <v>0</v>
      </c>
      <c r="K39" s="17">
        <f>SUM(Table135[[#This Row],[BEE1]:[Column3]])-Table135[[#This Row],[Discard]]*0.9999</f>
        <v>0</v>
      </c>
      <c r="L39" s="2">
        <f>IF(Table135[[#This Row],[Total]]&lt;&gt;"",RANK(Table135[[#This Row],[Total]],Table135[Total]),"")</f>
        <v>8</v>
      </c>
      <c r="M39" s="44" t="str">
        <f>IF(Table135[[#This Row],[Name]]&gt;"",Table135[[#This Row],[Name]],"")</f>
        <v/>
      </c>
      <c r="N39">
        <f>SUM(Table135[[#This Row],[BEE1]:[Column3]])-Table135[[#This Row],[Discard]]</f>
        <v>0</v>
      </c>
      <c r="O39" s="5">
        <f>RANK(Table135[[#This Row],[Total2]],Table135[Total2])</f>
        <v>8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IF(COUNT(Table135[[#This Row],[BEE1]:[Column4]])&gt;1,MIN(Table135[[#This Row],[BEE1]:[Column2]]),0)</f>
        <v>0</v>
      </c>
      <c r="K40" s="17">
        <f>SUM(Table135[[#This Row],[BEE1]:[Column3]])-Table135[[#This Row],[Discard]]*0.9999</f>
        <v>0</v>
      </c>
      <c r="L40" s="2">
        <f>IF(Table135[[#This Row],[Total]]&lt;&gt;"",RANK(Table135[[#This Row],[Total]],Table135[Total]),"")</f>
        <v>8</v>
      </c>
      <c r="M40" s="44" t="str">
        <f>IF(Table135[[#This Row],[Name]]&gt;"",Table135[[#This Row],[Name]],"")</f>
        <v/>
      </c>
      <c r="N40">
        <f>SUM(Table135[[#This Row],[BEE1]:[Column3]])-Table135[[#This Row],[Discard]]</f>
        <v>0</v>
      </c>
      <c r="O40" s="5">
        <f>RANK(Table135[[#This Row],[Total2]],Table135[Total2])</f>
        <v>8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IF(COUNT(Table135[[#This Row],[BEE1]:[Column4]])&gt;1,MIN(Table135[[#This Row],[BEE1]:[Column2]]),0)</f>
        <v>0</v>
      </c>
      <c r="K41" s="17">
        <f>SUM(Table135[[#This Row],[BEE1]:[Column3]])-Table135[[#This Row],[Discard]]*0.9999</f>
        <v>0</v>
      </c>
      <c r="L41" s="2">
        <f>IF(Table135[[#This Row],[Total]]&lt;&gt;"",RANK(Table135[[#This Row],[Total]],Table135[Total]),"")</f>
        <v>8</v>
      </c>
      <c r="M41" s="44" t="str">
        <f>IF(Table135[[#This Row],[Name]]&gt;"",Table135[[#This Row],[Name]],"")</f>
        <v/>
      </c>
      <c r="N41">
        <f>SUM(Table135[[#This Row],[BEE1]:[Column3]])-Table135[[#This Row],[Discard]]</f>
        <v>0</v>
      </c>
      <c r="O41" s="5">
        <f>RANK(Table135[[#This Row],[Total2]],Table135[Total2])</f>
        <v>8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IF(COUNT(Table135[[#This Row],[BEE1]:[Column4]])&gt;1,MIN(Table135[[#This Row],[BEE1]:[Column2]]),0)</f>
        <v>0</v>
      </c>
      <c r="K42" s="17">
        <f>SUM(Table135[[#This Row],[BEE1]:[Column3]])-Table135[[#This Row],[Discard]]*0.9999</f>
        <v>0</v>
      </c>
      <c r="L42" s="2">
        <f>IF(Table135[[#This Row],[Total]]&lt;&gt;"",RANK(Table135[[#This Row],[Total]],Table135[Total]),"")</f>
        <v>8</v>
      </c>
      <c r="M42" s="44" t="str">
        <f>IF(Table135[[#This Row],[Name]]&gt;"",Table135[[#This Row],[Name]],"")</f>
        <v/>
      </c>
      <c r="N42">
        <f>SUM(Table135[[#This Row],[BEE1]:[Column3]])-Table135[[#This Row],[Discard]]</f>
        <v>0</v>
      </c>
      <c r="O42" s="5">
        <f>RANK(Table135[[#This Row],[Total2]],Table135[Total2])</f>
        <v>8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IF(COUNT(Table135[[#This Row],[BEE1]:[Column4]])&gt;1,MIN(Table135[[#This Row],[BEE1]:[Column2]]),0)</f>
        <v>0</v>
      </c>
      <c r="K43" s="17">
        <f>SUM(Table135[[#This Row],[BEE1]:[Column3]])-Table135[[#This Row],[Discard]]*0.9999</f>
        <v>0</v>
      </c>
      <c r="L43" s="2">
        <f>IF(Table135[[#This Row],[Total]]&lt;&gt;"",RANK(Table135[[#This Row],[Total]],Table135[Total]),"")</f>
        <v>8</v>
      </c>
      <c r="M43" s="44" t="str">
        <f>IF(Table135[[#This Row],[Name]]&gt;"",Table135[[#This Row],[Name]],"")</f>
        <v/>
      </c>
      <c r="N43">
        <f>SUM(Table135[[#This Row],[BEE1]:[Column3]])-Table135[[#This Row],[Discard]]</f>
        <v>0</v>
      </c>
      <c r="O43" s="5">
        <f>RANK(Table135[[#This Row],[Total2]],Table135[Total2])</f>
        <v>8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IF(COUNT(Table135[[#This Row],[BEE1]:[Column4]])&gt;1,MIN(Table135[[#This Row],[BEE1]:[Column2]]),0)</f>
        <v>0</v>
      </c>
      <c r="K44" s="17">
        <f>SUM(Table135[[#This Row],[BEE1]:[Column3]])-Table135[[#This Row],[Discard]]*0.9999</f>
        <v>0</v>
      </c>
      <c r="L44" s="2">
        <f>IF(Table135[[#This Row],[Total]]&lt;&gt;"",RANK(Table135[[#This Row],[Total]],Table135[Total]),"")</f>
        <v>8</v>
      </c>
      <c r="M44" s="44" t="str">
        <f>IF(Table135[[#This Row],[Name]]&gt;"",Table135[[#This Row],[Name]],"")</f>
        <v/>
      </c>
      <c r="N44">
        <f>SUM(Table135[[#This Row],[BEE1]:[Column3]])-Table135[[#This Row],[Discard]]</f>
        <v>0</v>
      </c>
      <c r="O44" s="5">
        <f>RANK(Table135[[#This Row],[Total2]],Table135[Total2])</f>
        <v>8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IF(COUNT(Table135[[#This Row],[BEE1]:[Column4]])&gt;1,MIN(Table135[[#This Row],[BEE1]:[Column2]]),0)</f>
        <v>0</v>
      </c>
      <c r="K45" s="17">
        <f>SUM(Table135[[#This Row],[BEE1]:[Column3]])-Table135[[#This Row],[Discard]]*0.9999</f>
        <v>0</v>
      </c>
      <c r="L45" s="2">
        <f>IF(Table135[[#This Row],[Total]]&lt;&gt;"",RANK(Table135[[#This Row],[Total]],Table135[Total]),"")</f>
        <v>8</v>
      </c>
      <c r="M45" s="44" t="str">
        <f>IF(Table135[[#This Row],[Name]]&gt;"",Table135[[#This Row],[Name]],"")</f>
        <v/>
      </c>
      <c r="N45">
        <f>SUM(Table135[[#This Row],[BEE1]:[Column3]])-Table135[[#This Row],[Discard]]</f>
        <v>0</v>
      </c>
      <c r="O45" s="5">
        <f>RANK(Table135[[#This Row],[Total2]],Table135[Total2])</f>
        <v>8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IF(COUNT(Table135[[#This Row],[BEE1]:[Column4]])&gt;1,MIN(Table135[[#This Row],[BEE1]:[Column2]]),0)</f>
        <v>0</v>
      </c>
      <c r="K46" s="17">
        <f>SUM(Table135[[#This Row],[BEE1]:[Column3]])-Table135[[#This Row],[Discard]]*0.9999</f>
        <v>0</v>
      </c>
      <c r="L46" s="2">
        <f>IF(Table135[[#This Row],[Total]]&lt;&gt;"",RANK(Table135[[#This Row],[Total]],Table135[Total]),"")</f>
        <v>8</v>
      </c>
      <c r="M46" s="44" t="str">
        <f>IF(Table135[[#This Row],[Name]]&gt;"",Table135[[#This Row],[Name]],"")</f>
        <v/>
      </c>
      <c r="N46">
        <f>SUM(Table135[[#This Row],[BEE1]:[Column3]])-Table135[[#This Row],[Discard]]</f>
        <v>0</v>
      </c>
      <c r="O46" s="5">
        <f>RANK(Table135[[#This Row],[Total2]],Table135[Total2])</f>
        <v>8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IF(COUNT(Table135[[#This Row],[BEE1]:[Column4]])&gt;1,MIN(Table135[[#This Row],[BEE1]:[Column2]]),0)</f>
        <v>0</v>
      </c>
      <c r="K47" s="17">
        <f>SUM(Table135[[#This Row],[BEE1]:[Column3]])-Table135[[#This Row],[Discard]]*0.9999</f>
        <v>0</v>
      </c>
      <c r="L47" s="2">
        <f>IF(Table135[[#This Row],[Total]]&lt;&gt;"",RANK(Table135[[#This Row],[Total]],Table135[Total]),"")</f>
        <v>8</v>
      </c>
      <c r="M47" s="44" t="str">
        <f>IF(Table135[[#This Row],[Name]]&gt;"",Table135[[#This Row],[Name]],"")</f>
        <v/>
      </c>
      <c r="N47">
        <f>SUM(Table135[[#This Row],[BEE1]:[Column3]])-Table135[[#This Row],[Discard]]</f>
        <v>0</v>
      </c>
      <c r="O47" s="5">
        <f>RANK(Table135[[#This Row],[Total2]],Table135[Total2])</f>
        <v>8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IF(COUNT(Table135[[#This Row],[BEE1]:[Column4]])&gt;1,MIN(Table135[[#This Row],[BEE1]:[Column2]]),0)</f>
        <v>0</v>
      </c>
      <c r="K48" s="17">
        <f>SUM(Table135[[#This Row],[BEE1]:[Column3]])-Table135[[#This Row],[Discard]]*0.9999</f>
        <v>0</v>
      </c>
      <c r="L48" s="2">
        <f>IF(Table135[[#This Row],[Total]]&lt;&gt;"",RANK(Table135[[#This Row],[Total]],Table135[Total]),"")</f>
        <v>8</v>
      </c>
      <c r="M48" s="44" t="str">
        <f>IF(Table135[[#This Row],[Name]]&gt;"",Table135[[#This Row],[Name]],"")</f>
        <v/>
      </c>
      <c r="N48">
        <f>SUM(Table135[[#This Row],[BEE1]:[Column3]])-Table135[[#This Row],[Discard]]</f>
        <v>0</v>
      </c>
      <c r="O48" s="5">
        <f>RANK(Table135[[#This Row],[Total2]],Table135[Total2])</f>
        <v>8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IF(COUNT(Table135[[#This Row],[BEE1]:[Column4]])&gt;1,MIN(Table135[[#This Row],[BEE1]:[Column2]]),0)</f>
        <v>0</v>
      </c>
      <c r="K49" s="17">
        <f>SUM(Table135[[#This Row],[BEE1]:[Column3]])-Table135[[#This Row],[Discard]]*0.9999</f>
        <v>0</v>
      </c>
      <c r="L49" s="2">
        <f>IF(Table135[[#This Row],[Total]]&lt;&gt;"",RANK(Table135[[#This Row],[Total]],Table135[Total]),"")</f>
        <v>8</v>
      </c>
      <c r="M49" s="44" t="str">
        <f>IF(Table135[[#This Row],[Name]]&gt;"",Table135[[#This Row],[Name]],"")</f>
        <v/>
      </c>
      <c r="N49">
        <f>SUM(Table135[[#This Row],[BEE1]:[Column3]])-Table135[[#This Row],[Discard]]</f>
        <v>0</v>
      </c>
      <c r="O49" s="5">
        <f>RANK(Table135[[#This Row],[Total2]],Table135[Total2])</f>
        <v>8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IF(COUNT(Table135[[#This Row],[BEE1]:[Column4]])&gt;1,MIN(Table135[[#This Row],[BEE1]:[Column2]]),0)</f>
        <v>0</v>
      </c>
      <c r="K50" s="17">
        <f>SUM(Table135[[#This Row],[BEE1]:[Column3]])-Table135[[#This Row],[Discard]]*0.9999</f>
        <v>0</v>
      </c>
      <c r="L50" s="2">
        <f>IF(Table135[[#This Row],[Total]]&lt;&gt;"",RANK(Table135[[#This Row],[Total]],Table135[Total]),"")</f>
        <v>8</v>
      </c>
      <c r="M50" s="44" t="str">
        <f>IF(Table135[[#This Row],[Name]]&gt;"",Table135[[#This Row],[Name]],"")</f>
        <v/>
      </c>
      <c r="N50">
        <f>SUM(Table135[[#This Row],[BEE1]:[Column3]])-Table135[[#This Row],[Discard]]</f>
        <v>0</v>
      </c>
      <c r="O50" s="5">
        <f>RANK(Table135[[#This Row],[Total2]],Table135[Total2])</f>
        <v>8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IF(COUNT(Table135[[#This Row],[BEE1]:[Column4]])&gt;1,MIN(Table135[[#This Row],[BEE1]:[Column2]]),0)</f>
        <v>0</v>
      </c>
      <c r="K51" s="17">
        <f>SUM(Table135[[#This Row],[BEE1]:[Column3]])-Table135[[#This Row],[Discard]]*0.9999</f>
        <v>0</v>
      </c>
      <c r="L51" s="2">
        <f>IF(Table135[[#This Row],[Total]]&lt;&gt;"",RANK(Table135[[#This Row],[Total]],Table135[Total]),"")</f>
        <v>8</v>
      </c>
      <c r="M51" s="44" t="str">
        <f>IF(Table135[[#This Row],[Name]]&gt;"",Table135[[#This Row],[Name]],"")</f>
        <v/>
      </c>
      <c r="N51">
        <f>SUM(Table135[[#This Row],[BEE1]:[Column3]])-Table135[[#This Row],[Discard]]</f>
        <v>0</v>
      </c>
      <c r="O51" s="5">
        <f>RANK(Table135[[#This Row],[Total2]],Table135[Total2])</f>
        <v>8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IF(COUNT(Table135[[#This Row],[BEE1]:[Column4]])&gt;1,MIN(Table135[[#This Row],[BEE1]:[Column2]]),0)</f>
        <v>0</v>
      </c>
      <c r="K52" s="17">
        <f>SUM(Table135[[#This Row],[BEE1]:[Column3]])-Table135[[#This Row],[Discard]]*0.9999</f>
        <v>0</v>
      </c>
      <c r="L52" s="2">
        <f>IF(Table135[[#This Row],[Total]]&lt;&gt;"",RANK(Table135[[#This Row],[Total]],Table135[Total]),"")</f>
        <v>8</v>
      </c>
      <c r="M52" s="44" t="str">
        <f>IF(Table135[[#This Row],[Name]]&gt;"",Table135[[#This Row],[Name]],"")</f>
        <v/>
      </c>
      <c r="N52">
        <f>SUM(Table135[[#This Row],[BEE1]:[Column3]])-Table135[[#This Row],[Discard]]</f>
        <v>0</v>
      </c>
      <c r="O52" s="5">
        <f>RANK(Table135[[#This Row],[Total2]],Table135[Total2])</f>
        <v>8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IF(COUNT(Table135[[#This Row],[BEE1]:[Column4]])&gt;1,MIN(Table135[[#This Row],[BEE1]:[Column2]]),0)</f>
        <v>0</v>
      </c>
      <c r="K53" s="17">
        <f>SUM(Table135[[#This Row],[BEE1]:[Column3]])-Table135[[#This Row],[Discard]]*0.9999</f>
        <v>0</v>
      </c>
      <c r="L53" s="2">
        <f>IF(Table135[[#This Row],[Total]]&lt;&gt;"",RANK(Table135[[#This Row],[Total]],Table135[Total]),"")</f>
        <v>8</v>
      </c>
      <c r="M53" s="44" t="str">
        <f>IF(Table135[[#This Row],[Name]]&gt;"",Table135[[#This Row],[Name]],"")</f>
        <v/>
      </c>
      <c r="N53">
        <f>SUM(Table135[[#This Row],[BEE1]:[Column3]])-Table135[[#This Row],[Discard]]</f>
        <v>0</v>
      </c>
      <c r="O53" s="5">
        <f>RANK(Table135[[#This Row],[Total2]],Table135[Total2])</f>
        <v>8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IF(COUNT(Table135[[#This Row],[BEE1]:[Column4]])&gt;1,MIN(Table135[[#This Row],[BEE1]:[Column2]]),0)</f>
        <v>0</v>
      </c>
      <c r="K54" s="17">
        <f>SUM(Table135[[#This Row],[BEE1]:[Column3]])-Table135[[#This Row],[Discard]]*0.9999</f>
        <v>0</v>
      </c>
      <c r="L54" s="2">
        <f>IF(Table135[[#This Row],[Total]]&lt;&gt;"",RANK(Table135[[#This Row],[Total]],Table135[Total]),"")</f>
        <v>8</v>
      </c>
      <c r="M54" s="44" t="str">
        <f>IF(Table135[[#This Row],[Name]]&gt;"",Table135[[#This Row],[Name]],"")</f>
        <v/>
      </c>
      <c r="N54">
        <f>SUM(Table135[[#This Row],[BEE1]:[Column3]])-Table135[[#This Row],[Discard]]</f>
        <v>0</v>
      </c>
      <c r="O54" s="5">
        <f>RANK(Table135[[#This Row],[Total2]],Table135[Total2])</f>
        <v>8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IF(COUNT(Table135[[#This Row],[BEE1]:[Column4]])&gt;1,MIN(Table135[[#This Row],[BEE1]:[Column2]]),0)</f>
        <v>0</v>
      </c>
      <c r="K55" s="17">
        <f>SUM(Table135[[#This Row],[BEE1]:[Column3]])-Table135[[#This Row],[Discard]]*0.9999</f>
        <v>0</v>
      </c>
      <c r="L55" s="2">
        <f>IF(Table135[[#This Row],[Total]]&lt;&gt;"",RANK(Table135[[#This Row],[Total]],Table135[Total]),"")</f>
        <v>8</v>
      </c>
      <c r="M55" s="44" t="str">
        <f>IF(Table135[[#This Row],[Name]]&gt;"",Table135[[#This Row],[Name]],"")</f>
        <v/>
      </c>
      <c r="N55">
        <f>SUM(Table135[[#This Row],[BEE1]:[Column3]])-Table135[[#This Row],[Discard]]</f>
        <v>0</v>
      </c>
      <c r="O55" s="5">
        <f>RANK(Table135[[#This Row],[Total2]],Table135[Total2])</f>
        <v>8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IF(COUNT(Table135[[#This Row],[BEE1]:[Column4]])&gt;1,MIN(Table135[[#This Row],[BEE1]:[Column2]]),0)</f>
        <v>0</v>
      </c>
      <c r="K56" s="17">
        <f>SUM(Table135[[#This Row],[BEE1]:[Column3]])-Table135[[#This Row],[Discard]]*0.9999</f>
        <v>0</v>
      </c>
      <c r="L56" s="2">
        <f>IF(Table135[[#This Row],[Total]]&lt;&gt;"",RANK(Table135[[#This Row],[Total]],Table135[Total]),"")</f>
        <v>8</v>
      </c>
      <c r="M56" s="44" t="str">
        <f>IF(Table135[[#This Row],[Name]]&gt;"",Table135[[#This Row],[Name]],"")</f>
        <v/>
      </c>
      <c r="N56">
        <f>SUM(Table135[[#This Row],[BEE1]:[Column3]])-Table135[[#This Row],[Discard]]</f>
        <v>0</v>
      </c>
      <c r="O56" s="5">
        <f>RANK(Table135[[#This Row],[Total2]],Table135[Total2])</f>
        <v>8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IF(COUNT(Table135[[#This Row],[BEE1]:[Column4]])&gt;1,MIN(Table135[[#This Row],[BEE1]:[Column2]]),0)</f>
        <v>0</v>
      </c>
      <c r="K57" s="17">
        <f>SUM(Table135[[#This Row],[BEE1]:[Column3]])-Table135[[#This Row],[Discard]]*0.9999</f>
        <v>0</v>
      </c>
      <c r="L57" s="2">
        <f>IF(Table135[[#This Row],[Total]]&lt;&gt;"",RANK(Table135[[#This Row],[Total]],Table135[Total]),"")</f>
        <v>8</v>
      </c>
      <c r="M57" s="44" t="str">
        <f>IF(Table135[[#This Row],[Name]]&gt;"",Table135[[#This Row],[Name]],"")</f>
        <v/>
      </c>
      <c r="N57">
        <f>SUM(Table135[[#This Row],[BEE1]:[Column3]])-Table135[[#This Row],[Discard]]</f>
        <v>0</v>
      </c>
      <c r="O57" s="5">
        <f>RANK(Table135[[#This Row],[Total2]],Table135[Total2])</f>
        <v>8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IF(COUNT(Table135[[#This Row],[BEE1]:[Column4]])&gt;1,MIN(Table135[[#This Row],[BEE1]:[Column2]]),0)</f>
        <v>0</v>
      </c>
      <c r="K58" s="17">
        <f>SUM(Table135[[#This Row],[BEE1]:[Column3]])-Table135[[#This Row],[Discard]]*0.9999</f>
        <v>0</v>
      </c>
      <c r="L58" s="2">
        <f>IF(Table135[[#This Row],[Total]]&lt;&gt;"",RANK(Table135[[#This Row],[Total]],Table135[Total]),"")</f>
        <v>8</v>
      </c>
      <c r="M58" s="44" t="str">
        <f>IF(Table135[[#This Row],[Name]]&gt;"",Table135[[#This Row],[Name]],"")</f>
        <v/>
      </c>
      <c r="N58">
        <f>SUM(Table135[[#This Row],[BEE1]:[Column3]])-Table135[[#This Row],[Discard]]</f>
        <v>0</v>
      </c>
      <c r="O58" s="5">
        <f>RANK(Table135[[#This Row],[Total2]],Table135[Total2])</f>
        <v>8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IF(COUNT(Table135[[#This Row],[BEE1]:[Column4]])&gt;1,MIN(Table135[[#This Row],[BEE1]:[Column2]]),0)</f>
        <v>0</v>
      </c>
      <c r="K59" s="17">
        <f>SUM(Table135[[#This Row],[BEE1]:[Column3]])-Table135[[#This Row],[Discard]]*0.9999</f>
        <v>0</v>
      </c>
      <c r="L59" s="2">
        <f>IF(Table135[[#This Row],[Total]]&lt;&gt;"",RANK(Table135[[#This Row],[Total]],Table135[Total]),"")</f>
        <v>8</v>
      </c>
      <c r="M59" s="44" t="str">
        <f>IF(Table135[[#This Row],[Name]]&gt;"",Table135[[#This Row],[Name]],"")</f>
        <v/>
      </c>
      <c r="N59">
        <f>SUM(Table135[[#This Row],[BEE1]:[Column3]])-Table135[[#This Row],[Discard]]</f>
        <v>0</v>
      </c>
      <c r="O59" s="5">
        <f>RANK(Table135[[#This Row],[Total2]],Table135[Total2])</f>
        <v>8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IF(COUNT(Table135[[#This Row],[BEE1]:[Column4]])&gt;1,MIN(Table135[[#This Row],[BEE1]:[Column2]]),0)</f>
        <v>0</v>
      </c>
      <c r="K60" s="17">
        <f>SUM(Table135[[#This Row],[BEE1]:[Column3]])-Table135[[#This Row],[Discard]]*0.9999</f>
        <v>0</v>
      </c>
      <c r="L60" s="2">
        <f>IF(Table135[[#This Row],[Total]]&lt;&gt;"",RANK(Table135[[#This Row],[Total]],Table135[Total]),"")</f>
        <v>8</v>
      </c>
      <c r="M60" s="44" t="str">
        <f>IF(Table135[[#This Row],[Name]]&gt;"",Table135[[#This Row],[Name]],"")</f>
        <v/>
      </c>
      <c r="N60">
        <f>SUM(Table135[[#This Row],[BEE1]:[Column3]])-Table135[[#This Row],[Discard]]</f>
        <v>0</v>
      </c>
      <c r="O60" s="5">
        <f>RANK(Table135[[#This Row],[Total2]],Table135[Total2])</f>
        <v>8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IF(COUNT(Table135[[#This Row],[BEE1]:[Column4]])&gt;1,MIN(Table135[[#This Row],[BEE1]:[Column2]]),0)</f>
        <v>0</v>
      </c>
      <c r="K61" s="17">
        <f>SUM(Table135[[#This Row],[BEE1]:[Column3]])-Table135[[#This Row],[Discard]]*0.9999</f>
        <v>0</v>
      </c>
      <c r="L61" s="2">
        <f>IF(Table135[[#This Row],[Total]]&lt;&gt;"",RANK(Table135[[#This Row],[Total]],Table135[Total]),"")</f>
        <v>8</v>
      </c>
      <c r="M61" s="44" t="str">
        <f>IF(Table135[[#This Row],[Name]]&gt;"",Table135[[#This Row],[Name]],"")</f>
        <v/>
      </c>
      <c r="N61">
        <f>SUM(Table135[[#This Row],[BEE1]:[Column3]])-Table135[[#This Row],[Discard]]</f>
        <v>0</v>
      </c>
      <c r="O61" s="5">
        <f>RANK(Table135[[#This Row],[Total2]],Table135[Total2])</f>
        <v>8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IF(COUNT(Table135[[#This Row],[BEE1]:[Column4]])&gt;1,MIN(Table135[[#This Row],[BEE1]:[Column2]]),0)</f>
        <v>0</v>
      </c>
      <c r="K62" s="17">
        <f>SUM(Table135[[#This Row],[BEE1]:[Column3]])-Table135[[#This Row],[Discard]]*0.9999</f>
        <v>0</v>
      </c>
      <c r="L62" s="2">
        <f>IF(Table135[[#This Row],[Total]]&lt;&gt;"",RANK(Table135[[#This Row],[Total]],Table135[Total]),"")</f>
        <v>8</v>
      </c>
      <c r="M62" s="44" t="str">
        <f>IF(Table135[[#This Row],[Name]]&gt;"",Table135[[#This Row],[Name]],"")</f>
        <v/>
      </c>
      <c r="N62">
        <f>SUM(Table135[[#This Row],[BEE1]:[Column3]])-Table135[[#This Row],[Discard]]</f>
        <v>0</v>
      </c>
      <c r="O62" s="5">
        <f>RANK(Table135[[#This Row],[Total2]],Table135[Total2])</f>
        <v>8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IF(COUNT(Table135[[#This Row],[BEE1]:[Column4]])&gt;1,MIN(Table135[[#This Row],[BEE1]:[Column2]]),0)</f>
        <v>0</v>
      </c>
      <c r="K63" s="17">
        <f>SUM(Table135[[#This Row],[BEE1]:[Column3]])-Table135[[#This Row],[Discard]]*0.9999</f>
        <v>0</v>
      </c>
      <c r="L63" s="2">
        <f>IF(Table135[[#This Row],[Total]]&lt;&gt;"",RANK(Table135[[#This Row],[Total]],Table135[Total]),"")</f>
        <v>8</v>
      </c>
      <c r="M63" s="44" t="str">
        <f>IF(Table135[[#This Row],[Name]]&gt;"",Table135[[#This Row],[Name]],"")</f>
        <v/>
      </c>
      <c r="N63">
        <f>SUM(Table135[[#This Row],[BEE1]:[Column3]])-Table135[[#This Row],[Discard]]</f>
        <v>0</v>
      </c>
      <c r="O63" s="5">
        <f>RANK(Table135[[#This Row],[Total2]],Table135[Total2])</f>
        <v>8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IF(COUNT(Table135[[#This Row],[BEE1]:[Column4]])&gt;1,MIN(Table135[[#This Row],[BEE1]:[Column2]]),0)</f>
        <v>0</v>
      </c>
      <c r="K64" s="17">
        <f>SUM(Table135[[#This Row],[BEE1]:[Column3]])-Table135[[#This Row],[Discard]]*0.9999</f>
        <v>0</v>
      </c>
      <c r="L64" s="2">
        <f>IF(Table135[[#This Row],[Total]]&lt;&gt;"",RANK(Table135[[#This Row],[Total]],Table135[Total]),"")</f>
        <v>8</v>
      </c>
      <c r="M64" s="44" t="str">
        <f>IF(Table135[[#This Row],[Name]]&gt;"",Table135[[#This Row],[Name]],"")</f>
        <v/>
      </c>
      <c r="N64">
        <f>SUM(Table135[[#This Row],[BEE1]:[Column3]])-Table135[[#This Row],[Discard]]</f>
        <v>0</v>
      </c>
      <c r="O64" s="5">
        <f>RANK(Table135[[#This Row],[Total2]],Table135[Total2])</f>
        <v>8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IF(COUNT(Table135[[#This Row],[BEE1]:[Column4]])&gt;1,MIN(Table135[[#This Row],[BEE1]:[Column2]]),0)</f>
        <v>0</v>
      </c>
      <c r="K65" s="17">
        <f>SUM(Table135[[#This Row],[BEE1]:[Column3]])-Table135[[#This Row],[Discard]]*0.9999</f>
        <v>0</v>
      </c>
      <c r="L65" s="2">
        <f>IF(Table135[[#This Row],[Total]]&lt;&gt;"",RANK(Table135[[#This Row],[Total]],Table135[Total]),"")</f>
        <v>8</v>
      </c>
      <c r="M65" s="44" t="str">
        <f>IF(Table135[[#This Row],[Name]]&gt;"",Table135[[#This Row],[Name]],"")</f>
        <v/>
      </c>
      <c r="N65">
        <f>SUM(Table135[[#This Row],[BEE1]:[Column3]])-Table135[[#This Row],[Discard]]</f>
        <v>0</v>
      </c>
      <c r="O65" s="5">
        <f>RANK(Table135[[#This Row],[Total2]],Table135[Total2])</f>
        <v>8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IF(COUNT(Table135[[#This Row],[BEE1]:[Column4]])&gt;1,MIN(Table135[[#This Row],[BEE1]:[Column2]]),0)</f>
        <v>0</v>
      </c>
      <c r="K66" s="17">
        <f>SUM(Table135[[#This Row],[BEE1]:[Column3]])-Table135[[#This Row],[Discard]]*0.9999</f>
        <v>0</v>
      </c>
      <c r="L66" s="2">
        <f>IF(Table135[[#This Row],[Total]]&lt;&gt;"",RANK(Table135[[#This Row],[Total]],Table135[Total]),"")</f>
        <v>8</v>
      </c>
      <c r="M66" s="44" t="str">
        <f>IF(Table135[[#This Row],[Name]]&gt;"",Table135[[#This Row],[Name]],"")</f>
        <v/>
      </c>
      <c r="N66">
        <f>SUM(Table135[[#This Row],[BEE1]:[Column3]])-Table135[[#This Row],[Discard]]</f>
        <v>0</v>
      </c>
      <c r="O66" s="5">
        <f>RANK(Table135[[#This Row],[Total2]],Table135[Total2])</f>
        <v>8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IF(COUNT(Table135[[#This Row],[BEE1]:[Column4]])&gt;1,MIN(Table135[[#This Row],[BEE1]:[Column2]]),0)</f>
        <v>0</v>
      </c>
      <c r="K67" s="17">
        <f>SUM(Table135[[#This Row],[BEE1]:[Column3]])-Table135[[#This Row],[Discard]]*0.9999</f>
        <v>0</v>
      </c>
      <c r="L67" s="2">
        <f>IF(Table135[[#This Row],[Total]]&lt;&gt;"",RANK(Table135[[#This Row],[Total]],Table135[Total]),"")</f>
        <v>8</v>
      </c>
      <c r="M67" s="44" t="str">
        <f>IF(Table135[[#This Row],[Name]]&gt;"",Table135[[#This Row],[Name]],"")</f>
        <v/>
      </c>
      <c r="N67">
        <f>SUM(Table135[[#This Row],[BEE1]:[Column3]])-Table135[[#This Row],[Discard]]</f>
        <v>0</v>
      </c>
      <c r="O67" s="5">
        <f>RANK(Table135[[#This Row],[Total2]],Table135[Total2])</f>
        <v>8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IF(COUNT(Table135[[#This Row],[BEE1]:[Column4]])&gt;1,MIN(Table135[[#This Row],[BEE1]:[Column2]]),0)</f>
        <v>0</v>
      </c>
      <c r="K68" s="17">
        <f>SUM(Table135[[#This Row],[BEE1]:[Column3]])-Table135[[#This Row],[Discard]]*0.9999</f>
        <v>0</v>
      </c>
      <c r="L68" s="2">
        <f>IF(Table135[[#This Row],[Total]]&lt;&gt;"",RANK(Table135[[#This Row],[Total]],Table135[Total]),"")</f>
        <v>8</v>
      </c>
      <c r="M68" s="44" t="str">
        <f>IF(Table135[[#This Row],[Name]]&gt;"",Table135[[#This Row],[Name]],"")</f>
        <v/>
      </c>
      <c r="N68">
        <f>SUM(Table135[[#This Row],[BEE1]:[Column3]])-Table135[[#This Row],[Discard]]</f>
        <v>0</v>
      </c>
      <c r="O68" s="5">
        <f>RANK(Table135[[#This Row],[Total2]],Table135[Total2])</f>
        <v>8</v>
      </c>
    </row>
    <row r="69" spans="1:15">
      <c r="A69" s="31"/>
      <c r="B69" s="32"/>
      <c r="C69" s="32"/>
      <c r="D69" s="32"/>
      <c r="E69" s="32"/>
      <c r="F69" s="32"/>
      <c r="G69" s="32"/>
      <c r="J69" s="3">
        <f>IF(COUNT(Table135[[#This Row],[BEE1]:[Column4]])&gt;1,MIN(Table135[[#This Row],[BEE1]:[Column2]]),0)</f>
        <v>0</v>
      </c>
      <c r="K69" s="17">
        <f>SUM(Table135[[#This Row],[BEE1]:[Column3]])-Table135[[#This Row],[Discard]]*0.9999</f>
        <v>0</v>
      </c>
      <c r="L69" s="2">
        <f>IF(Table135[[#This Row],[Total]]&lt;&gt;"",RANK(Table135[[#This Row],[Total]],Table135[Total]),"")</f>
        <v>8</v>
      </c>
      <c r="M69" s="44" t="str">
        <f>IF(Table135[[#This Row],[Name]]&gt;"",Table135[[#This Row],[Name]],"")</f>
        <v/>
      </c>
      <c r="N69">
        <f>SUM(Table135[[#This Row],[BEE1]:[Column3]])-Table135[[#This Row],[Discard]]</f>
        <v>0</v>
      </c>
      <c r="O69" s="5">
        <f>RANK(Table135[[#This Row],[Total2]],Table135[Total2])</f>
        <v>8</v>
      </c>
    </row>
    <row r="70" spans="1:15">
      <c r="J70" s="3">
        <f>IF(COUNT(Table135[[#This Row],[BEE1]:[Column4]])&gt;1,MIN(Table135[[#This Row],[BEE1]:[Column2]]),0)</f>
        <v>0</v>
      </c>
      <c r="K70" s="17">
        <f>SUM(Table135[[#This Row],[BEE1]:[Column3]])-Table135[[#This Row],[Discard]]*0.9999</f>
        <v>0</v>
      </c>
      <c r="L70" s="2">
        <f>IF(Table135[[#This Row],[Total]]&lt;&gt;"",RANK(Table135[[#This Row],[Total]],Table135[Total]),"")</f>
        <v>8</v>
      </c>
      <c r="M70" s="44" t="str">
        <f>IF(Table135[[#This Row],[Name]]&gt;"",Table135[[#This Row],[Name]],"")</f>
        <v/>
      </c>
      <c r="N70">
        <f>SUM(Table135[[#This Row],[BEE1]:[Column3]])-Table135[[#This Row],[Discard]]</f>
        <v>0</v>
      </c>
      <c r="O70" s="5">
        <f>RANK(Table135[[#This Row],[Total2]],Table135[Total2])</f>
        <v>8</v>
      </c>
    </row>
    <row r="71" spans="1:15">
      <c r="J71" s="3">
        <f>IF(COUNT(Table135[[#This Row],[BEE1]:[Column4]])&gt;1,MIN(Table135[[#This Row],[BEE1]:[Column2]]),0)</f>
        <v>0</v>
      </c>
      <c r="K71" s="17">
        <f>SUM(Table135[[#This Row],[BEE1]:[Column3]])-Table135[[#This Row],[Discard]]*0.9999</f>
        <v>0</v>
      </c>
      <c r="L71" s="2">
        <f>IF(Table135[[#This Row],[Total]]&lt;&gt;"",RANK(Table135[[#This Row],[Total]],Table135[Total]),"")</f>
        <v>8</v>
      </c>
      <c r="M71" s="44" t="str">
        <f>IF(Table135[[#This Row],[Name]]&gt;"",Table135[[#This Row],[Name]],"")</f>
        <v/>
      </c>
      <c r="N71">
        <f>SUM(Table135[[#This Row],[BEE1]:[Column3]])-Table135[[#This Row],[Discard]]</f>
        <v>0</v>
      </c>
      <c r="O71" s="5">
        <f>RANK(Table135[[#This Row],[Total2]],Table135[Total2])</f>
        <v>8</v>
      </c>
    </row>
    <row r="72" spans="1:15">
      <c r="J72" s="3">
        <f>IF(COUNT(Table135[[#This Row],[BEE1]:[Column4]])&gt;1,MIN(Table135[[#This Row],[BEE1]:[Column2]]),0)</f>
        <v>0</v>
      </c>
      <c r="K72" s="17">
        <f>SUM(Table135[[#This Row],[BEE1]:[Column3]])-Table135[[#This Row],[Discard]]*0.9999</f>
        <v>0</v>
      </c>
      <c r="L72" s="2">
        <f>IF(Table135[[#This Row],[Total]]&lt;&gt;"",RANK(Table135[[#This Row],[Total]],Table135[Total]),"")</f>
        <v>8</v>
      </c>
      <c r="M72" s="44" t="str">
        <f>IF(Table135[[#This Row],[Name]]&gt;"",Table135[[#This Row],[Name]],"")</f>
        <v/>
      </c>
      <c r="N72">
        <f>SUM(Table135[[#This Row],[BEE1]:[Column3]])-Table135[[#This Row],[Discard]]</f>
        <v>0</v>
      </c>
      <c r="O72" s="5">
        <f>RANK(Table135[[#This Row],[Total2]],Table135[Total2])</f>
        <v>8</v>
      </c>
    </row>
    <row r="73" spans="1:15">
      <c r="J73" s="3">
        <f>IF(COUNT(Table135[[#This Row],[BEE1]:[Column4]])&gt;1,MIN(Table135[[#This Row],[BEE1]:[Column2]]),0)</f>
        <v>0</v>
      </c>
      <c r="K73" s="17">
        <f>SUM(Table135[[#This Row],[BEE1]:[Column3]])-Table135[[#This Row],[Discard]]*0.9999</f>
        <v>0</v>
      </c>
      <c r="L73" s="2">
        <f>IF(Table135[[#This Row],[Total]]&lt;&gt;"",RANK(Table135[[#This Row],[Total]],Table135[Total]),"")</f>
        <v>8</v>
      </c>
      <c r="M73" s="44" t="str">
        <f>IF(Table135[[#This Row],[Name]]&gt;"",Table135[[#This Row],[Name]],"")</f>
        <v/>
      </c>
      <c r="N73">
        <f>SUM(Table135[[#This Row],[BEE1]:[Column3]])-Table135[[#This Row],[Discard]]</f>
        <v>0</v>
      </c>
      <c r="O73" s="5">
        <f>RANK(Table135[[#This Row],[Total2]],Table135[Total2])</f>
        <v>8</v>
      </c>
    </row>
    <row r="74" spans="1:15">
      <c r="J74" s="3">
        <f>IF(COUNT(Table135[[#This Row],[BEE1]:[Column4]])&gt;1,MIN(Table135[[#This Row],[BEE1]:[Column2]]),0)</f>
        <v>0</v>
      </c>
      <c r="K74" s="17">
        <f>SUM(Table135[[#This Row],[BEE1]:[Column3]])-Table135[[#This Row],[Discard]]*0.9999</f>
        <v>0</v>
      </c>
      <c r="L74" s="2">
        <f>IF(Table135[[#This Row],[Total]]&lt;&gt;"",RANK(Table135[[#This Row],[Total]],Table135[Total]),"")</f>
        <v>8</v>
      </c>
      <c r="M74" s="44" t="str">
        <f>IF(Table135[[#This Row],[Name]]&gt;"",Table135[[#This Row],[Name]],"")</f>
        <v/>
      </c>
      <c r="N74">
        <f>SUM(Table135[[#This Row],[BEE1]:[Column3]])-Table135[[#This Row],[Discard]]</f>
        <v>0</v>
      </c>
      <c r="O74" s="5">
        <f>RANK(Table135[[#This Row],[Total2]],Table135[Total2])</f>
        <v>8</v>
      </c>
    </row>
    <row r="75" spans="1:15">
      <c r="J75" s="3">
        <f>IF(COUNT(Table135[[#This Row],[BEE1]:[Column4]])&gt;1,MIN(Table135[[#This Row],[BEE1]:[Column2]]),0)</f>
        <v>0</v>
      </c>
      <c r="K75" s="17">
        <f>SUM(Table135[[#This Row],[BEE1]:[Column3]])-Table135[[#This Row],[Discard]]*0.9999</f>
        <v>0</v>
      </c>
      <c r="L75" s="2">
        <f>IF(Table135[[#This Row],[Total]]&lt;&gt;"",RANK(Table135[[#This Row],[Total]],Table135[Total]),"")</f>
        <v>8</v>
      </c>
      <c r="M75" s="44" t="str">
        <f>IF(Table135[[#This Row],[Name]]&gt;"",Table135[[#This Row],[Name]],"")</f>
        <v/>
      </c>
      <c r="N75">
        <f>SUM(Table135[[#This Row],[BEE1]:[Column3]])-Table135[[#This Row],[Discard]]</f>
        <v>0</v>
      </c>
      <c r="O75" s="5">
        <f>RANK(Table135[[#This Row],[Total2]],Table135[Total2])</f>
        <v>8</v>
      </c>
    </row>
    <row r="76" spans="1:15">
      <c r="J76" s="3">
        <f>IF(COUNT(Table135[[#This Row],[BEE1]:[Column4]])&gt;1,MIN(Table135[[#This Row],[BEE1]:[Column2]]),0)</f>
        <v>0</v>
      </c>
      <c r="K76" s="17">
        <f>SUM(Table135[[#This Row],[BEE1]:[Column3]])-Table135[[#This Row],[Discard]]*0.9999</f>
        <v>0</v>
      </c>
      <c r="L76" s="2">
        <f>IF(Table135[[#This Row],[Total]]&lt;&gt;"",RANK(Table135[[#This Row],[Total]],Table135[Total]),"")</f>
        <v>8</v>
      </c>
      <c r="M76" s="44" t="str">
        <f>IF(Table135[[#This Row],[Name]]&gt;"",Table135[[#This Row],[Name]],"")</f>
        <v/>
      </c>
      <c r="N76">
        <f>SUM(Table135[[#This Row],[BEE1]:[Column3]])-Table135[[#This Row],[Discard]]</f>
        <v>0</v>
      </c>
      <c r="O76" s="5">
        <f>RANK(Table135[[#This Row],[Total2]],Table135[Total2])</f>
        <v>8</v>
      </c>
    </row>
    <row r="77" spans="1:15">
      <c r="J77" s="3">
        <f>IF(COUNT(Table135[[#This Row],[BEE1]:[Column4]])&gt;1,MIN(Table135[[#This Row],[BEE1]:[Column2]]),0)</f>
        <v>0</v>
      </c>
      <c r="K77" s="17">
        <f>SUM(Table135[[#This Row],[BEE1]:[Column3]])-Table135[[#This Row],[Discard]]*0.9999</f>
        <v>0</v>
      </c>
      <c r="L77" s="2">
        <f>IF(Table135[[#This Row],[Total]]&lt;&gt;"",RANK(Table135[[#This Row],[Total]],Table135[Total]),"")</f>
        <v>8</v>
      </c>
      <c r="M77" s="44" t="str">
        <f>IF(Table135[[#This Row],[Name]]&gt;"",Table135[[#This Row],[Name]],"")</f>
        <v/>
      </c>
      <c r="N77">
        <f>SUM(Table135[[#This Row],[BEE1]:[Column3]])-Table135[[#This Row],[Discard]]</f>
        <v>0</v>
      </c>
      <c r="O77" s="5">
        <f>RANK(Table135[[#This Row],[Total2]],Table135[Total2])</f>
        <v>8</v>
      </c>
    </row>
    <row r="78" spans="1:15">
      <c r="J78" s="3">
        <f>IF(COUNT(Table135[[#This Row],[BEE1]:[Column4]])&gt;1,MIN(Table135[[#This Row],[BEE1]:[Column2]]),0)</f>
        <v>0</v>
      </c>
      <c r="K78" s="17">
        <f>SUM(Table135[[#This Row],[BEE1]:[Column3]])-Table135[[#This Row],[Discard]]*0.9999</f>
        <v>0</v>
      </c>
      <c r="L78" s="2">
        <f>IF(Table135[[#This Row],[Total]]&lt;&gt;"",RANK(Table135[[#This Row],[Total]],Table135[Total]),"")</f>
        <v>8</v>
      </c>
      <c r="M78" s="44" t="str">
        <f>IF(Table135[[#This Row],[Name]]&gt;"",Table135[[#This Row],[Name]],"")</f>
        <v/>
      </c>
      <c r="N78">
        <f>SUM(Table135[[#This Row],[BEE1]:[Column3]])-Table135[[#This Row],[Discard]]</f>
        <v>0</v>
      </c>
      <c r="O78" s="5">
        <f>RANK(Table135[[#This Row],[Total2]],Table135[Total2])</f>
        <v>8</v>
      </c>
    </row>
    <row r="79" spans="1:15">
      <c r="J79" s="3">
        <f>IF(COUNT(Table135[[#This Row],[BEE1]:[Column4]])&gt;1,MIN(Table135[[#This Row],[BEE1]:[Column2]]),0)</f>
        <v>0</v>
      </c>
      <c r="K79" s="17">
        <f>SUM(Table135[[#This Row],[BEE1]:[Column3]])-Table135[[#This Row],[Discard]]*0.9999</f>
        <v>0</v>
      </c>
      <c r="L79" s="2">
        <f>IF(Table135[[#This Row],[Total]]&lt;&gt;"",RANK(Table135[[#This Row],[Total]],Table135[Total]),"")</f>
        <v>8</v>
      </c>
      <c r="M79" s="44" t="str">
        <f>IF(Table135[[#This Row],[Name]]&gt;"",Table135[[#This Row],[Name]],"")</f>
        <v/>
      </c>
      <c r="N79">
        <f>SUM(Table135[[#This Row],[BEE1]:[Column3]])-Table135[[#This Row],[Discard]]</f>
        <v>0</v>
      </c>
      <c r="O79" s="5">
        <f>RANK(Table135[[#This Row],[Total2]],Table135[Total2])</f>
        <v>8</v>
      </c>
    </row>
    <row r="80" spans="1:15">
      <c r="J80" s="3">
        <f>IF(COUNT(Table135[[#This Row],[BEE1]:[Column4]])&gt;1,MIN(Table135[[#This Row],[BEE1]:[Column2]]),0)</f>
        <v>0</v>
      </c>
      <c r="K80" s="17">
        <f>SUM(Table135[[#This Row],[BEE1]:[Column3]])-Table135[[#This Row],[Discard]]*0.9999</f>
        <v>0</v>
      </c>
      <c r="L80" s="2">
        <f>IF(Table135[[#This Row],[Total]]&lt;&gt;"",RANK(Table135[[#This Row],[Total]],Table135[Total]),"")</f>
        <v>8</v>
      </c>
      <c r="M80" s="44" t="str">
        <f>IF(Table135[[#This Row],[Name]]&gt;"",Table135[[#This Row],[Name]],"")</f>
        <v/>
      </c>
      <c r="N80">
        <f>SUM(Table135[[#This Row],[BEE1]:[Column3]])-Table135[[#This Row],[Discard]]</f>
        <v>0</v>
      </c>
      <c r="O80" s="5">
        <f>RANK(Table135[[#This Row],[Total2]],Table135[Total2])</f>
        <v>8</v>
      </c>
    </row>
    <row r="81" spans="10:15">
      <c r="J81" s="3">
        <f>IF(COUNT(Table135[[#This Row],[BEE1]:[Column4]])&gt;1,MIN(Table135[[#This Row],[BEE1]:[Column2]]),0)</f>
        <v>0</v>
      </c>
      <c r="K81" s="17">
        <f>SUM(Table135[[#This Row],[BEE1]:[Column3]])-Table135[[#This Row],[Discard]]*0.9999</f>
        <v>0</v>
      </c>
      <c r="L81" s="2">
        <f>IF(Table135[[#This Row],[Total]]&lt;&gt;"",RANK(Table135[[#This Row],[Total]],Table135[Total]),"")</f>
        <v>8</v>
      </c>
      <c r="M81" s="44" t="str">
        <f>IF(Table135[[#This Row],[Name]]&gt;"",Table135[[#This Row],[Name]],"")</f>
        <v/>
      </c>
      <c r="N81">
        <f>SUM(Table135[[#This Row],[BEE1]:[Column3]])-Table135[[#This Row],[Discard]]</f>
        <v>0</v>
      </c>
      <c r="O81" s="5">
        <f>RANK(Table135[[#This Row],[Total2]],Table135[Total2])</f>
        <v>8</v>
      </c>
    </row>
    <row r="82" spans="10:15">
      <c r="J82" s="3">
        <f>IF(COUNT(Table135[[#This Row],[BEE1]:[Column4]])&gt;1,MIN(Table135[[#This Row],[BEE1]:[Column2]]),0)</f>
        <v>0</v>
      </c>
      <c r="K82" s="17">
        <f>SUM(Table135[[#This Row],[BEE1]:[Column3]])-Table135[[#This Row],[Discard]]*0.9999</f>
        <v>0</v>
      </c>
      <c r="L82" s="2">
        <f>IF(Table135[[#This Row],[Total]]&lt;&gt;"",RANK(Table135[[#This Row],[Total]],Table135[Total]),"")</f>
        <v>8</v>
      </c>
      <c r="M82" s="44" t="str">
        <f>IF(Table135[[#This Row],[Name]]&gt;"",Table135[[#This Row],[Name]],"")</f>
        <v/>
      </c>
      <c r="N82">
        <f>SUM(Table135[[#This Row],[BEE1]:[Column3]])-Table135[[#This Row],[Discard]]</f>
        <v>0</v>
      </c>
      <c r="O82" s="5">
        <f>RANK(Table135[[#This Row],[Total2]],Table135[Total2])</f>
        <v>8</v>
      </c>
    </row>
    <row r="83" spans="10:15">
      <c r="J83" s="3">
        <f>IF(COUNT(Table135[[#This Row],[BEE1]:[Column4]])&gt;1,MIN(Table135[[#This Row],[BEE1]:[Column2]]),0)</f>
        <v>0</v>
      </c>
      <c r="K83" s="17">
        <f>SUM(Table135[[#This Row],[BEE1]:[Column3]])-Table135[[#This Row],[Discard]]*0.9999</f>
        <v>0</v>
      </c>
      <c r="L83" s="2">
        <f>IF(Table135[[#This Row],[Total]]&lt;&gt;"",RANK(Table135[[#This Row],[Total]],Table135[Total]),"")</f>
        <v>8</v>
      </c>
      <c r="M83" s="44" t="str">
        <f>IF(Table135[[#This Row],[Name]]&gt;"",Table135[[#This Row],[Name]],"")</f>
        <v/>
      </c>
      <c r="N83">
        <f>SUM(Table135[[#This Row],[BEE1]:[Column3]])-Table135[[#This Row],[Discard]]</f>
        <v>0</v>
      </c>
      <c r="O83" s="5">
        <f>RANK(Table135[[#This Row],[Total2]],Table135[Total2])</f>
        <v>8</v>
      </c>
    </row>
    <row r="84" spans="10:15">
      <c r="J84" s="3">
        <f>IF(COUNT(Table135[[#This Row],[BEE1]:[Column4]])&gt;1,MIN(Table135[[#This Row],[BEE1]:[Column2]]),0)</f>
        <v>0</v>
      </c>
      <c r="K84" s="17">
        <f>SUM(Table135[[#This Row],[BEE1]:[Column3]])-Table135[[#This Row],[Discard]]*0.9999</f>
        <v>0</v>
      </c>
      <c r="L84" s="2">
        <f>IF(Table135[[#This Row],[Total]]&lt;&gt;"",RANK(Table135[[#This Row],[Total]],Table135[Total]),"")</f>
        <v>8</v>
      </c>
      <c r="M84" s="44" t="str">
        <f>IF(Table135[[#This Row],[Name]]&gt;"",Table135[[#This Row],[Name]],"")</f>
        <v/>
      </c>
      <c r="N84">
        <f>SUM(Table135[[#This Row],[BEE1]:[Column3]])-Table135[[#This Row],[Discard]]</f>
        <v>0</v>
      </c>
      <c r="O84" s="5">
        <f>RANK(Table135[[#This Row],[Total2]],Table135[Total2])</f>
        <v>8</v>
      </c>
    </row>
    <row r="85" spans="10:15">
      <c r="J85" s="3">
        <f>IF(COUNT(Table135[[#This Row],[BEE1]:[Column4]])&gt;1,MIN(Table135[[#This Row],[BEE1]:[Column2]]),0)</f>
        <v>0</v>
      </c>
      <c r="K85" s="17">
        <f>SUM(Table135[[#This Row],[BEE1]:[Column3]])-Table135[[#This Row],[Discard]]*0.9999</f>
        <v>0</v>
      </c>
      <c r="L85" s="2">
        <f>IF(Table135[[#This Row],[Total]]&lt;&gt;"",RANK(Table135[[#This Row],[Total]],Table135[Total]),"")</f>
        <v>8</v>
      </c>
      <c r="M85" s="44" t="str">
        <f>IF(Table135[[#This Row],[Name]]&gt;"",Table135[[#This Row],[Name]],"")</f>
        <v/>
      </c>
      <c r="N85">
        <f>SUM(Table135[[#This Row],[BEE1]:[Column3]])-Table135[[#This Row],[Discard]]</f>
        <v>0</v>
      </c>
      <c r="O85" s="5">
        <f>RANK(Table135[[#This Row],[Total2]],Table135[Total2])</f>
        <v>8</v>
      </c>
    </row>
    <row r="86" spans="10:15">
      <c r="J86" s="3">
        <f>IF(COUNT(Table135[[#This Row],[BEE1]:[Column4]])&gt;1,MIN(Table135[[#This Row],[BEE1]:[Column2]]),0)</f>
        <v>0</v>
      </c>
      <c r="K86" s="17">
        <f>SUM(Table135[[#This Row],[BEE1]:[Column3]])-Table135[[#This Row],[Discard]]*0.9999</f>
        <v>0</v>
      </c>
      <c r="L86" s="2">
        <f>IF(Table135[[#This Row],[Total]]&lt;&gt;"",RANK(Table135[[#This Row],[Total]],Table135[Total]),"")</f>
        <v>8</v>
      </c>
      <c r="M86" s="44" t="str">
        <f>IF(Table135[[#This Row],[Name]]&gt;"",Table135[[#This Row],[Name]],"")</f>
        <v/>
      </c>
      <c r="N86">
        <f>SUM(Table135[[#This Row],[BEE1]:[Column3]])-Table135[[#This Row],[Discard]]</f>
        <v>0</v>
      </c>
      <c r="O86" s="5">
        <f>RANK(Table135[[#This Row],[Total2]],Table135[Total2])</f>
        <v>8</v>
      </c>
    </row>
    <row r="87" spans="10:15">
      <c r="J87" s="3">
        <f>IF(COUNT(Table135[[#This Row],[BEE1]:[Column4]])&gt;1,MIN(Table135[[#This Row],[BEE1]:[Column2]]),0)</f>
        <v>0</v>
      </c>
      <c r="K87" s="17">
        <f>SUM(Table135[[#This Row],[BEE1]:[Column3]])-Table135[[#This Row],[Discard]]*0.9999</f>
        <v>0</v>
      </c>
      <c r="L87" s="2">
        <f>IF(Table135[[#This Row],[Total]]&lt;&gt;"",RANK(Table135[[#This Row],[Total]],Table135[Total]),"")</f>
        <v>8</v>
      </c>
      <c r="M87" s="44" t="str">
        <f>IF(Table135[[#This Row],[Name]]&gt;"",Table135[[#This Row],[Name]],"")</f>
        <v/>
      </c>
      <c r="N87">
        <f>SUM(Table135[[#This Row],[BEE1]:[Column3]])-Table135[[#This Row],[Discard]]</f>
        <v>0</v>
      </c>
      <c r="O87" s="5">
        <f>RANK(Table135[[#This Row],[Total2]],Table135[Total2])</f>
        <v>8</v>
      </c>
    </row>
    <row r="88" spans="10:15">
      <c r="J88" s="3">
        <f>IF(COUNT(Table135[[#This Row],[BEE1]:[Column4]])&gt;1,MIN(Table135[[#This Row],[BEE1]:[Column2]]),0)</f>
        <v>0</v>
      </c>
      <c r="K88" s="17">
        <f>SUM(Table135[[#This Row],[BEE1]:[Column3]])-Table135[[#This Row],[Discard]]*0.9999</f>
        <v>0</v>
      </c>
      <c r="L88" s="2">
        <f>IF(Table135[[#This Row],[Total]]&lt;&gt;"",RANK(Table135[[#This Row],[Total]],Table135[Total]),"")</f>
        <v>8</v>
      </c>
      <c r="M88" s="44" t="str">
        <f>IF(Table135[[#This Row],[Name]]&gt;"",Table135[[#This Row],[Name]],"")</f>
        <v/>
      </c>
      <c r="N88">
        <f>SUM(Table135[[#This Row],[BEE1]:[Column3]])-Table135[[#This Row],[Discard]]</f>
        <v>0</v>
      </c>
      <c r="O88" s="5">
        <f>RANK(Table135[[#This Row],[Total2]],Table135[Total2])</f>
        <v>8</v>
      </c>
    </row>
    <row r="89" spans="10:15">
      <c r="J89" s="3">
        <f>IF(COUNT(Table135[[#This Row],[BEE1]:[Column4]])&gt;1,MIN(Table135[[#This Row],[BEE1]:[Column2]]),0)</f>
        <v>0</v>
      </c>
      <c r="K89" s="17">
        <f>SUM(Table135[[#This Row],[BEE1]:[Column3]])-Table135[[#This Row],[Discard]]*0.9999</f>
        <v>0</v>
      </c>
      <c r="L89" s="2">
        <f>IF(Table135[[#This Row],[Total]]&lt;&gt;"",RANK(Table135[[#This Row],[Total]],Table135[Total]),"")</f>
        <v>8</v>
      </c>
      <c r="M89" s="44" t="str">
        <f>IF(Table135[[#This Row],[Name]]&gt;"",Table135[[#This Row],[Name]],"")</f>
        <v/>
      </c>
      <c r="N89">
        <f>SUM(Table135[[#This Row],[BEE1]:[Column3]])-Table135[[#This Row],[Discard]]</f>
        <v>0</v>
      </c>
      <c r="O89" s="5">
        <f>RANK(Table135[[#This Row],[Total2]],Table135[Total2])</f>
        <v>8</v>
      </c>
    </row>
    <row r="90" spans="10:15">
      <c r="J90" s="3">
        <f>IF(COUNT(Table135[[#This Row],[BEE1]:[Column4]])&gt;1,MIN(Table135[[#This Row],[BEE1]:[Column2]]),0)</f>
        <v>0</v>
      </c>
      <c r="K90" s="17">
        <f>SUM(Table135[[#This Row],[BEE1]:[Column3]])-Table135[[#This Row],[Discard]]*0.9999</f>
        <v>0</v>
      </c>
      <c r="L90" s="2">
        <f>IF(Table135[[#This Row],[Total]]&lt;&gt;"",RANK(Table135[[#This Row],[Total]],Table135[Total]),"")</f>
        <v>8</v>
      </c>
      <c r="M90" s="44" t="str">
        <f>IF(Table135[[#This Row],[Name]]&gt;"",Table135[[#This Row],[Name]],"")</f>
        <v/>
      </c>
      <c r="N90">
        <f>SUM(Table135[[#This Row],[BEE1]:[Column3]])-Table135[[#This Row],[Discard]]</f>
        <v>0</v>
      </c>
      <c r="O90" s="5">
        <f>RANK(Table135[[#This Row],[Total2]],Table135[Total2])</f>
        <v>8</v>
      </c>
    </row>
    <row r="91" spans="10:15">
      <c r="J91" s="3">
        <f>IF(COUNT(Table135[[#This Row],[BEE1]:[Column4]])&gt;1,MIN(Table135[[#This Row],[BEE1]:[Column2]]),0)</f>
        <v>0</v>
      </c>
      <c r="K91" s="17">
        <f>SUM(Table135[[#This Row],[BEE1]:[Column3]])-Table135[[#This Row],[Discard]]*0.9999</f>
        <v>0</v>
      </c>
      <c r="L91" s="2">
        <f>IF(Table135[[#This Row],[Total]]&lt;&gt;"",RANK(Table135[[#This Row],[Total]],Table135[Total]),"")</f>
        <v>8</v>
      </c>
      <c r="M91" s="44" t="str">
        <f>IF(Table135[[#This Row],[Name]]&gt;"",Table135[[#This Row],[Name]],"")</f>
        <v/>
      </c>
      <c r="N91">
        <f>SUM(Table135[[#This Row],[BEE1]:[Column3]])-Table135[[#This Row],[Discard]]</f>
        <v>0</v>
      </c>
      <c r="O91" s="5">
        <f>RANK(Table135[[#This Row],[Total2]],Table135[Total2])</f>
        <v>8</v>
      </c>
    </row>
    <row r="92" spans="10:15">
      <c r="J92" s="3">
        <f>IF(COUNT(Table135[[#This Row],[BEE1]:[Column4]])&gt;1,MIN(Table135[[#This Row],[BEE1]:[Column2]]),0)</f>
        <v>0</v>
      </c>
      <c r="K92" s="17">
        <f>SUM(Table135[[#This Row],[BEE1]:[Column3]])-Table135[[#This Row],[Discard]]*0.9999</f>
        <v>0</v>
      </c>
      <c r="L92" s="2">
        <f>IF(Table135[[#This Row],[Total]]&lt;&gt;"",RANK(Table135[[#This Row],[Total]],Table135[Total]),"")</f>
        <v>8</v>
      </c>
      <c r="M92" s="44" t="str">
        <f>IF(Table135[[#This Row],[Name]]&gt;"",Table135[[#This Row],[Name]],"")</f>
        <v/>
      </c>
      <c r="N92">
        <f>SUM(Table135[[#This Row],[BEE1]:[Column3]])-Table135[[#This Row],[Discard]]</f>
        <v>0</v>
      </c>
      <c r="O92" s="5">
        <f>RANK(Table135[[#This Row],[Total2]],Table135[Total2])</f>
        <v>8</v>
      </c>
    </row>
    <row r="93" spans="10:15">
      <c r="J93" s="3">
        <f>IF(COUNT(Table135[[#This Row],[BEE1]:[Column4]])&gt;1,MIN(Table135[[#This Row],[BEE1]:[Column2]]),0)</f>
        <v>0</v>
      </c>
      <c r="K93" s="17">
        <f>SUM(Table135[[#This Row],[BEE1]:[Column3]])-Table135[[#This Row],[Discard]]*0.9999</f>
        <v>0</v>
      </c>
      <c r="L93" s="2">
        <f>IF(Table135[[#This Row],[Total]]&lt;&gt;"",RANK(Table135[[#This Row],[Total]],Table135[Total]),"")</f>
        <v>8</v>
      </c>
      <c r="M93" s="44" t="str">
        <f>IF(Table135[[#This Row],[Name]]&gt;"",Table135[[#This Row],[Name]],"")</f>
        <v/>
      </c>
      <c r="N93">
        <f>SUM(Table135[[#This Row],[BEE1]:[Column3]])-Table135[[#This Row],[Discard]]</f>
        <v>0</v>
      </c>
      <c r="O93" s="5">
        <f>RANK(Table135[[#This Row],[Total2]],Table135[Total2])</f>
        <v>8</v>
      </c>
    </row>
    <row r="94" spans="10:15">
      <c r="J94" s="3">
        <f>IF(COUNT(Table135[[#This Row],[BEE1]:[Column4]])&gt;1,MIN(Table135[[#This Row],[BEE1]:[Column2]]),0)</f>
        <v>0</v>
      </c>
      <c r="K94" s="17">
        <f>SUM(Table135[[#This Row],[BEE1]:[Column3]])-Table135[[#This Row],[Discard]]*0.9999</f>
        <v>0</v>
      </c>
      <c r="L94" s="2">
        <f>IF(Table135[[#This Row],[Total]]&lt;&gt;"",RANK(Table135[[#This Row],[Total]],Table135[Total]),"")</f>
        <v>8</v>
      </c>
      <c r="M94" s="44" t="str">
        <f>IF(Table135[[#This Row],[Name]]&gt;"",Table135[[#This Row],[Name]],"")</f>
        <v/>
      </c>
      <c r="N94">
        <f>SUM(Table135[[#This Row],[BEE1]:[Column3]])-Table135[[#This Row],[Discard]]</f>
        <v>0</v>
      </c>
      <c r="O94" s="5">
        <f>RANK(Table135[[#This Row],[Total2]],Table135[Total2])</f>
        <v>8</v>
      </c>
    </row>
    <row r="95" spans="10:15">
      <c r="J95" s="3">
        <f>IF(COUNT(Table135[[#This Row],[BEE1]:[Column4]])&gt;1,MIN(Table135[[#This Row],[BEE1]:[Column2]]),0)</f>
        <v>0</v>
      </c>
      <c r="K95" s="17">
        <f>SUM(Table135[[#This Row],[BEE1]:[Column3]])-Table135[[#This Row],[Discard]]*0.9999</f>
        <v>0</v>
      </c>
      <c r="L95" s="2">
        <f>IF(Table135[[#This Row],[Total]]&lt;&gt;"",RANK(Table135[[#This Row],[Total]],Table135[Total]),"")</f>
        <v>8</v>
      </c>
      <c r="M95" s="44" t="str">
        <f>IF(Table135[[#This Row],[Name]]&gt;"",Table135[[#This Row],[Name]],"")</f>
        <v/>
      </c>
      <c r="N95">
        <f>SUM(Table135[[#This Row],[BEE1]:[Column3]])-Table135[[#This Row],[Discard]]</f>
        <v>0</v>
      </c>
      <c r="O95" s="5">
        <f>RANK(Table135[[#This Row],[Total2]],Table135[Total2])</f>
        <v>8</v>
      </c>
    </row>
    <row r="96" spans="10:15">
      <c r="J96" s="3">
        <f>IF(COUNT(Table135[[#This Row],[BEE1]:[Column4]])&gt;1,MIN(Table135[[#This Row],[BEE1]:[Column2]]),0)</f>
        <v>0</v>
      </c>
      <c r="K96" s="17">
        <f>SUM(Table135[[#This Row],[BEE1]:[Column3]])-Table135[[#This Row],[Discard]]*0.9999</f>
        <v>0</v>
      </c>
      <c r="L96" s="2">
        <f>IF(Table135[[#This Row],[Total]]&lt;&gt;"",RANK(Table135[[#This Row],[Total]],Table135[Total]),"")</f>
        <v>8</v>
      </c>
      <c r="M96" s="44" t="str">
        <f>IF(Table135[[#This Row],[Name]]&gt;"",Table135[[#This Row],[Name]],"")</f>
        <v/>
      </c>
      <c r="N96">
        <f>SUM(Table135[[#This Row],[BEE1]:[Column3]])-Table135[[#This Row],[Discard]]</f>
        <v>0</v>
      </c>
      <c r="O96" s="5">
        <f>RANK(Table135[[#This Row],[Total2]],Table135[Total2])</f>
        <v>8</v>
      </c>
    </row>
    <row r="97" spans="10:15">
      <c r="J97" s="3">
        <f>IF(COUNT(Table135[[#This Row],[BEE1]:[Column4]])&gt;1,MIN(Table135[[#This Row],[BEE1]:[Column2]]),0)</f>
        <v>0</v>
      </c>
      <c r="K97" s="17">
        <f>SUM(Table135[[#This Row],[BEE1]:[Column3]])-Table135[[#This Row],[Discard]]*0.9999</f>
        <v>0</v>
      </c>
      <c r="L97" s="2">
        <f>IF(Table135[[#This Row],[Total]]&lt;&gt;"",RANK(Table135[[#This Row],[Total]],Table135[Total]),"")</f>
        <v>8</v>
      </c>
      <c r="M97" s="44" t="str">
        <f>IF(Table135[[#This Row],[Name]]&gt;"",Table135[[#This Row],[Name]],"")</f>
        <v/>
      </c>
      <c r="N97">
        <f>SUM(Table135[[#This Row],[BEE1]:[Column3]])-Table135[[#This Row],[Discard]]</f>
        <v>0</v>
      </c>
      <c r="O97" s="5">
        <f>RANK(Table135[[#This Row],[Total2]],Table135[Total2])</f>
        <v>8</v>
      </c>
    </row>
    <row r="98" spans="10:15">
      <c r="J98" s="3">
        <f>IF(COUNT(Table135[[#This Row],[BEE1]:[Column4]])&gt;1,MIN(Table135[[#This Row],[BEE1]:[Column2]]),0)</f>
        <v>0</v>
      </c>
      <c r="K98" s="17">
        <f>SUM(Table135[[#This Row],[BEE1]:[Column3]])-Table135[[#This Row],[Discard]]*0.9999</f>
        <v>0</v>
      </c>
      <c r="L98" s="2">
        <f>IF(Table135[[#This Row],[Total]]&lt;&gt;"",RANK(Table135[[#This Row],[Total]],Table135[Total]),"")</f>
        <v>8</v>
      </c>
      <c r="M98" s="44" t="str">
        <f>IF(Table135[[#This Row],[Name]]&gt;"",Table135[[#This Row],[Name]],"")</f>
        <v/>
      </c>
      <c r="N98">
        <f>SUM(Table135[[#This Row],[BEE1]:[Column3]])-Table135[[#This Row],[Discard]]</f>
        <v>0</v>
      </c>
      <c r="O98" s="5">
        <f>RANK(Table135[[#This Row],[Total2]],Table135[Total2])</f>
        <v>8</v>
      </c>
    </row>
    <row r="99" spans="10:15">
      <c r="J99" s="3">
        <f>IF(COUNT(Table135[[#This Row],[BEE1]:[Column4]])&gt;1,MIN(Table135[[#This Row],[BEE1]:[Column2]]),0)</f>
        <v>0</v>
      </c>
      <c r="K99" s="17">
        <f>SUM(Table135[[#This Row],[BEE1]:[Column3]])-Table135[[#This Row],[Discard]]*0.9999</f>
        <v>0</v>
      </c>
      <c r="L99" s="2">
        <f>IF(Table135[[#This Row],[Total]]&lt;&gt;"",RANK(Table135[[#This Row],[Total]],Table135[Total]),"")</f>
        <v>8</v>
      </c>
      <c r="M99" s="44" t="str">
        <f>IF(Table135[[#This Row],[Name]]&gt;"",Table135[[#This Row],[Name]],"")</f>
        <v/>
      </c>
      <c r="N99">
        <f>SUM(Table135[[#This Row],[BEE1]:[Column3]])-Table135[[#This Row],[Discard]]</f>
        <v>0</v>
      </c>
      <c r="O99" s="5">
        <f>RANK(Table135[[#This Row],[Total2]],Table135[Total2])</f>
        <v>8</v>
      </c>
    </row>
    <row r="100" spans="10:15">
      <c r="J100" s="3">
        <f>IF(COUNT(Table135[[#This Row],[BEE1]:[Column4]])&gt;1,MIN(Table135[[#This Row],[BEE1]:[Column2]]),0)</f>
        <v>0</v>
      </c>
      <c r="K100" s="17">
        <f>SUM(Table135[[#This Row],[BEE1]:[Column3]])-Table135[[#This Row],[Discard]]*0.9999</f>
        <v>0</v>
      </c>
      <c r="L100" s="2">
        <f>IF(Table135[[#This Row],[Total]]&lt;&gt;"",RANK(Table135[[#This Row],[Total]],Table135[Total]),"")</f>
        <v>8</v>
      </c>
      <c r="M100" s="44" t="str">
        <f>IF(Table135[[#This Row],[Name]]&gt;"",Table135[[#This Row],[Name]],"")</f>
        <v/>
      </c>
      <c r="N100">
        <f>SUM(Table135[[#This Row],[BEE1]:[Column3]])-Table135[[#This Row],[Discard]]</f>
        <v>0</v>
      </c>
      <c r="O100" s="5">
        <f>RANK(Table135[[#This Row],[Total2]],Table135[Total2])</f>
        <v>8</v>
      </c>
    </row>
    <row r="101" spans="10:15">
      <c r="J101" s="3">
        <f>IF(COUNT(Table135[[#This Row],[BEE1]:[Column4]])&gt;1,MIN(Table135[[#This Row],[BEE1]:[Column2]]),0)</f>
        <v>0</v>
      </c>
      <c r="K101" s="17">
        <f>SUM(Table135[[#This Row],[BEE1]:[Column3]])-Table135[[#This Row],[Discard]]*0.9999</f>
        <v>0</v>
      </c>
      <c r="L101" s="2">
        <f>IF(Table135[[#This Row],[Total]]&lt;&gt;"",RANK(Table135[[#This Row],[Total]],Table135[Total]),"")</f>
        <v>8</v>
      </c>
      <c r="M101" s="44" t="str">
        <f>IF(Table135[[#This Row],[Name]]&gt;"",Table135[[#This Row],[Name]],"")</f>
        <v/>
      </c>
      <c r="N101">
        <f>SUM(Table135[[#This Row],[BEE1]:[Column3]])-Table135[[#This Row],[Discard]]</f>
        <v>0</v>
      </c>
      <c r="O101" s="5">
        <f>RANK(Table135[[#This Row],[Total2]],Table135[Total2])</f>
        <v>8</v>
      </c>
    </row>
    <row r="102" spans="10:15">
      <c r="J102" s="3">
        <f>IF(COUNT(Table135[[#This Row],[BEE1]:[Column4]])&gt;1,MIN(Table135[[#This Row],[BEE1]:[Column2]]),0)</f>
        <v>0</v>
      </c>
      <c r="K102" s="17">
        <f>SUM(Table135[[#This Row],[BEE1]:[Column3]])-Table135[[#This Row],[Discard]]*0.9999</f>
        <v>0</v>
      </c>
      <c r="L102" s="2">
        <f>IF(Table135[[#This Row],[Total]]&lt;&gt;"",RANK(Table135[[#This Row],[Total]],Table135[Total]),"")</f>
        <v>8</v>
      </c>
      <c r="M102" s="44" t="str">
        <f>IF(Table135[[#This Row],[Name]]&gt;"",Table135[[#This Row],[Name]],"")</f>
        <v/>
      </c>
      <c r="N102">
        <f>SUM(Table135[[#This Row],[BEE1]:[Column3]])-Table135[[#This Row],[Discard]]</f>
        <v>0</v>
      </c>
      <c r="O102" s="5">
        <f>RANK(Table135[[#This Row],[Total2]],Table135[Total2])</f>
        <v>8</v>
      </c>
    </row>
    <row r="103" spans="10:15">
      <c r="J103" s="3">
        <f>IF(COUNT(Table135[[#This Row],[BEE1]:[Column4]])&gt;1,MIN(Table135[[#This Row],[BEE1]:[Column2]]),0)</f>
        <v>0</v>
      </c>
      <c r="K103" s="17">
        <f>SUM(Table135[[#This Row],[BEE1]:[Column3]])-Table135[[#This Row],[Discard]]*0.9999</f>
        <v>0</v>
      </c>
      <c r="L103" s="2">
        <f>IF(Table135[[#This Row],[Total]]&lt;&gt;"",RANK(Table135[[#This Row],[Total]],Table135[Total]),"")</f>
        <v>8</v>
      </c>
      <c r="M103" s="44" t="str">
        <f>IF(Table135[[#This Row],[Name]]&gt;"",Table135[[#This Row],[Name]],"")</f>
        <v/>
      </c>
      <c r="N103">
        <f>SUM(Table135[[#This Row],[BEE1]:[Column3]])-Table135[[#This Row],[Discard]]</f>
        <v>0</v>
      </c>
      <c r="O103" s="5">
        <f>RANK(Table135[[#This Row],[Total2]],Table135[Total2])</f>
        <v>8</v>
      </c>
    </row>
    <row r="104" spans="10:15">
      <c r="J104" s="3">
        <f>IF(COUNT(Table135[[#This Row],[BEE1]:[Column4]])&gt;1,MIN(Table135[[#This Row],[BEE1]:[Column2]]),0)</f>
        <v>0</v>
      </c>
      <c r="K104" s="17">
        <f>SUM(Table135[[#This Row],[BEE1]:[Column3]])-Table135[[#This Row],[Discard]]*0.9999</f>
        <v>0</v>
      </c>
      <c r="L104" s="2">
        <f>IF(Table135[[#This Row],[Total]]&lt;&gt;"",RANK(Table135[[#This Row],[Total]],Table135[Total]),"")</f>
        <v>8</v>
      </c>
      <c r="M104" s="44" t="str">
        <f>IF(Table135[[#This Row],[Name]]&gt;"",Table135[[#This Row],[Name]],"")</f>
        <v/>
      </c>
      <c r="N104">
        <f>SUM(Table135[[#This Row],[BEE1]:[Column3]])-Table135[[#This Row],[Discard]]</f>
        <v>0</v>
      </c>
      <c r="O104" s="5">
        <f>RANK(Table135[[#This Row],[Total2]],Table135[Total2])</f>
        <v>8</v>
      </c>
    </row>
    <row r="105" spans="10:15">
      <c r="J105" s="3">
        <f>IF(COUNT(Table135[[#This Row],[BEE1]:[Column4]])&gt;1,MIN(Table135[[#This Row],[BEE1]:[Column2]]),0)</f>
        <v>0</v>
      </c>
      <c r="K105" s="17">
        <f>SUM(Table135[[#This Row],[BEE1]:[Column3]])-Table135[[#This Row],[Discard]]*0.9999</f>
        <v>0</v>
      </c>
      <c r="L105" s="2">
        <f>IF(Table135[[#This Row],[Total]]&lt;&gt;"",RANK(Table135[[#This Row],[Total]],Table135[Total]),"")</f>
        <v>8</v>
      </c>
      <c r="M105" s="44" t="str">
        <f>IF(Table135[[#This Row],[Name]]&gt;"",Table135[[#This Row],[Name]],"")</f>
        <v/>
      </c>
      <c r="N105">
        <f>SUM(Table135[[#This Row],[BEE1]:[Column3]])-Table135[[#This Row],[Discard]]</f>
        <v>0</v>
      </c>
      <c r="O105" s="5">
        <f>RANK(Table135[[#This Row],[Total2]],Table135[Total2])</f>
        <v>8</v>
      </c>
    </row>
    <row r="106" spans="10:15">
      <c r="J106" s="3">
        <f>IF(COUNT(Table135[[#This Row],[BEE1]:[Column4]])&gt;1,MIN(Table135[[#This Row],[BEE1]:[Column2]]),0)</f>
        <v>0</v>
      </c>
      <c r="K106" s="17">
        <f>SUM(Table135[[#This Row],[BEE1]:[Column3]])-Table135[[#This Row],[Discard]]*0.9999</f>
        <v>0</v>
      </c>
      <c r="L106" s="2">
        <f>IF(Table135[[#This Row],[Total]]&lt;&gt;"",RANK(Table135[[#This Row],[Total]],Table135[Total]),"")</f>
        <v>8</v>
      </c>
      <c r="M106" s="44" t="str">
        <f>IF(Table135[[#This Row],[Name]]&gt;"",Table135[[#This Row],[Name]],"")</f>
        <v/>
      </c>
      <c r="N106">
        <f>SUM(Table135[[#This Row],[BEE1]:[Column3]])-Table135[[#This Row],[Discard]]</f>
        <v>0</v>
      </c>
      <c r="O106" s="5">
        <f>RANK(Table135[[#This Row],[Total2]],Table135[Total2])</f>
        <v>8</v>
      </c>
    </row>
    <row r="107" spans="10:15">
      <c r="J107" s="3">
        <f>IF(COUNT(Table135[[#This Row],[BEE1]:[Column4]])&gt;1,MIN(Table135[[#This Row],[BEE1]:[Column2]]),0)</f>
        <v>0</v>
      </c>
      <c r="K107" s="17">
        <f>SUM(Table135[[#This Row],[BEE1]:[Column3]])-Table135[[#This Row],[Discard]]*0.9999</f>
        <v>0</v>
      </c>
      <c r="L107" s="2">
        <f>IF(Table135[[#This Row],[Total]]&lt;&gt;"",RANK(Table135[[#This Row],[Total]],Table135[Total]),"")</f>
        <v>8</v>
      </c>
      <c r="M107" s="44" t="str">
        <f>IF(Table135[[#This Row],[Name]]&gt;"",Table135[[#This Row],[Name]],"")</f>
        <v/>
      </c>
      <c r="N107">
        <f>SUM(Table135[[#This Row],[BEE1]:[Column3]])-Table135[[#This Row],[Discard]]</f>
        <v>0</v>
      </c>
      <c r="O107" s="5">
        <f>RANK(Table135[[#This Row],[Total2]],Table135[Total2])</f>
        <v>8</v>
      </c>
    </row>
    <row r="108" spans="10:15">
      <c r="J108" s="3">
        <f>IF(COUNT(Table135[[#This Row],[BEE1]:[Column4]])&gt;1,MIN(Table135[[#This Row],[BEE1]:[Column2]]),0)</f>
        <v>0</v>
      </c>
      <c r="K108" s="17">
        <f>SUM(Table135[[#This Row],[BEE1]:[Column3]])-Table135[[#This Row],[Discard]]*0.9999</f>
        <v>0</v>
      </c>
      <c r="L108" s="2">
        <f>IF(Table135[[#This Row],[Total]]&lt;&gt;"",RANK(Table135[[#This Row],[Total]],Table135[Total]),"")</f>
        <v>8</v>
      </c>
      <c r="M108" s="44" t="str">
        <f>IF(Table135[[#This Row],[Name]]&gt;"",Table135[[#This Row],[Name]],"")</f>
        <v/>
      </c>
      <c r="N108">
        <f>SUM(Table135[[#This Row],[BEE1]:[Column3]])-Table135[[#This Row],[Discard]]</f>
        <v>0</v>
      </c>
      <c r="O108" s="5">
        <f>RANK(Table135[[#This Row],[Total2]],Table135[Total2])</f>
        <v>8</v>
      </c>
    </row>
    <row r="109" spans="10:15">
      <c r="J109" s="3">
        <f>IF(COUNT(Table135[[#This Row],[BEE1]:[Column4]])&gt;1,MIN(Table135[[#This Row],[BEE1]:[Column2]]),0)</f>
        <v>0</v>
      </c>
      <c r="K109" s="17">
        <f>SUM(Table135[[#This Row],[BEE1]:[Column3]])-Table135[[#This Row],[Discard]]*0.9999</f>
        <v>0</v>
      </c>
      <c r="L109" s="2">
        <f>IF(Table135[[#This Row],[Total]]&lt;&gt;"",RANK(Table135[[#This Row],[Total]],Table135[Total]),"")</f>
        <v>8</v>
      </c>
      <c r="M109" s="44" t="str">
        <f>IF(Table135[[#This Row],[Name]]&gt;"",Table135[[#This Row],[Name]],"")</f>
        <v/>
      </c>
      <c r="N109">
        <f>SUM(Table135[[#This Row],[BEE1]:[Column3]])-Table135[[#This Row],[Discard]]</f>
        <v>0</v>
      </c>
      <c r="O109" s="5">
        <f>RANK(Table135[[#This Row],[Total2]],Table135[Total2])</f>
        <v>8</v>
      </c>
    </row>
    <row r="110" spans="10:15">
      <c r="J110" s="3">
        <f>IF(COUNT(Table135[[#This Row],[BEE1]:[Column4]])&gt;1,MIN(Table135[[#This Row],[BEE1]:[Column2]]),0)</f>
        <v>0</v>
      </c>
      <c r="K110" s="17">
        <f>SUM(Table135[[#This Row],[BEE1]:[Column3]])-Table135[[#This Row],[Discard]]*0.9999</f>
        <v>0</v>
      </c>
      <c r="L110" s="2">
        <f>IF(Table135[[#This Row],[Total]]&lt;&gt;"",RANK(Table135[[#This Row],[Total]],Table135[Total]),"")</f>
        <v>8</v>
      </c>
      <c r="M110" s="44" t="str">
        <f>IF(Table135[[#This Row],[Name]]&gt;"",Table135[[#This Row],[Name]],"")</f>
        <v/>
      </c>
      <c r="N110">
        <f>SUM(Table135[[#This Row],[BEE1]:[Column3]])-Table135[[#This Row],[Discard]]</f>
        <v>0</v>
      </c>
      <c r="O110" s="5">
        <f>RANK(Table135[[#This Row],[Total2]],Table135[Total2])</f>
        <v>8</v>
      </c>
    </row>
    <row r="111" spans="10:15">
      <c r="J111" s="3">
        <f>IF(COUNT(Table135[[#This Row],[BEE1]:[Column4]])&gt;1,MIN(Table135[[#This Row],[BEE1]:[Column2]]),0)</f>
        <v>0</v>
      </c>
      <c r="K111" s="17">
        <f>SUM(Table135[[#This Row],[BEE1]:[Column3]])-Table135[[#This Row],[Discard]]*0.9999</f>
        <v>0</v>
      </c>
      <c r="L111" s="2">
        <f>IF(Table135[[#This Row],[Total]]&lt;&gt;"",RANK(Table135[[#This Row],[Total]],Table135[Total]),"")</f>
        <v>8</v>
      </c>
      <c r="M111" s="44" t="str">
        <f>IF(Table135[[#This Row],[Name]]&gt;"",Table135[[#This Row],[Name]],"")</f>
        <v/>
      </c>
      <c r="N111">
        <f>SUM(Table135[[#This Row],[BEE1]:[Column3]])-Table135[[#This Row],[Discard]]</f>
        <v>0</v>
      </c>
      <c r="O111" s="5">
        <f>RANK(Table135[[#This Row],[Total2]],Table135[Total2])</f>
        <v>8</v>
      </c>
    </row>
    <row r="112" spans="10:15">
      <c r="J112" s="3">
        <f>IF(COUNT(Table135[[#This Row],[BEE1]:[Column4]])&gt;1,MIN(Table135[[#This Row],[BEE1]:[Column2]]),0)</f>
        <v>0</v>
      </c>
      <c r="K112" s="17">
        <f>SUM(Table135[[#This Row],[BEE1]:[Column3]])-Table135[[#This Row],[Discard]]*0.9999</f>
        <v>0</v>
      </c>
      <c r="L112" s="2">
        <f>IF(Table135[[#This Row],[Total]]&lt;&gt;"",RANK(Table135[[#This Row],[Total]],Table135[Total]),"")</f>
        <v>8</v>
      </c>
      <c r="M112" s="44" t="str">
        <f>IF(Table135[[#This Row],[Name]]&gt;"",Table135[[#This Row],[Name]],"")</f>
        <v/>
      </c>
      <c r="N112">
        <f>SUM(Table135[[#This Row],[BEE1]:[Column3]])-Table135[[#This Row],[Discard]]</f>
        <v>0</v>
      </c>
      <c r="O112" s="5">
        <f>RANK(Table135[[#This Row],[Total2]],Table135[Total2])</f>
        <v>8</v>
      </c>
    </row>
    <row r="113" spans="10:15">
      <c r="J113" s="3">
        <f>IF(COUNT(Table135[[#This Row],[BEE1]:[Column4]])&gt;1,MIN(Table135[[#This Row],[BEE1]:[Column2]]),0)</f>
        <v>0</v>
      </c>
      <c r="K113" s="17">
        <f>SUM(Table135[[#This Row],[BEE1]:[Column3]])-Table135[[#This Row],[Discard]]*0.9999</f>
        <v>0</v>
      </c>
      <c r="L113" s="2">
        <f>IF(Table135[[#This Row],[Total]]&lt;&gt;"",RANK(Table135[[#This Row],[Total]],Table135[Total]),"")</f>
        <v>8</v>
      </c>
      <c r="M113" s="44" t="str">
        <f>IF(Table135[[#This Row],[Name]]&gt;"",Table135[[#This Row],[Name]],"")</f>
        <v/>
      </c>
      <c r="N113">
        <f>SUM(Table135[[#This Row],[BEE1]:[Column3]])-Table135[[#This Row],[Discard]]</f>
        <v>0</v>
      </c>
      <c r="O113" s="5">
        <f>RANK(Table135[[#This Row],[Total2]],Table135[Total2])</f>
        <v>8</v>
      </c>
    </row>
    <row r="114" spans="10:15">
      <c r="J114" s="3">
        <f>IF(COUNT(Table135[[#This Row],[BEE1]:[Column4]])&gt;1,MIN(Table135[[#This Row],[BEE1]:[Column2]]),0)</f>
        <v>0</v>
      </c>
      <c r="K114" s="17">
        <f>SUM(Table135[[#This Row],[BEE1]:[Column3]])-Table135[[#This Row],[Discard]]*0.9999</f>
        <v>0</v>
      </c>
      <c r="L114" s="2">
        <f>IF(Table135[[#This Row],[Total]]&lt;&gt;"",RANK(Table135[[#This Row],[Total]],Table135[Total]),"")</f>
        <v>8</v>
      </c>
      <c r="M114" s="44" t="str">
        <f>IF(Table135[[#This Row],[Name]]&gt;"",Table135[[#This Row],[Name]],"")</f>
        <v/>
      </c>
      <c r="N114">
        <f>SUM(Table135[[#This Row],[BEE1]:[Column3]])-Table135[[#This Row],[Discard]]</f>
        <v>0</v>
      </c>
      <c r="O114" s="5">
        <f>RANK(Table135[[#This Row],[Total2]],Table135[Total2])</f>
        <v>8</v>
      </c>
    </row>
    <row r="115" spans="10:15">
      <c r="J115" s="3">
        <f>IF(COUNT(Table135[[#This Row],[BEE1]:[Column4]])&gt;1,MIN(Table135[[#This Row],[BEE1]:[Column2]]),0)</f>
        <v>0</v>
      </c>
      <c r="K115" s="17">
        <f>SUM(Table135[[#This Row],[BEE1]:[Column3]])-Table135[[#This Row],[Discard]]*0.9999</f>
        <v>0</v>
      </c>
      <c r="L115" s="2">
        <f>IF(Table135[[#This Row],[Total]]&lt;&gt;"",RANK(Table135[[#This Row],[Total]],Table135[Total]),"")</f>
        <v>8</v>
      </c>
      <c r="M115" s="44" t="str">
        <f>IF(Table135[[#This Row],[Name]]&gt;"",Table135[[#This Row],[Name]],"")</f>
        <v/>
      </c>
      <c r="N115">
        <f>SUM(Table135[[#This Row],[BEE1]:[Column3]])-Table135[[#This Row],[Discard]]</f>
        <v>0</v>
      </c>
      <c r="O115" s="5">
        <f>RANK(Table135[[#This Row],[Total2]],Table135[Total2])</f>
        <v>8</v>
      </c>
    </row>
    <row r="116" spans="10:15">
      <c r="J116" s="3">
        <f>IF(COUNT(Table135[[#This Row],[BEE1]:[Column4]])&gt;1,MIN(Table135[[#This Row],[BEE1]:[Column2]]),0)</f>
        <v>0</v>
      </c>
      <c r="K116" s="17">
        <f>SUM(Table135[[#This Row],[BEE1]:[Column3]])-Table135[[#This Row],[Discard]]*0.9999</f>
        <v>0</v>
      </c>
      <c r="L116" s="2">
        <f>IF(Table135[[#This Row],[Total]]&lt;&gt;"",RANK(Table135[[#This Row],[Total]],Table135[Total]),"")</f>
        <v>8</v>
      </c>
      <c r="M116" s="44" t="str">
        <f>IF(Table135[[#This Row],[Name]]&gt;"",Table135[[#This Row],[Name]],"")</f>
        <v/>
      </c>
      <c r="N116">
        <f>SUM(Table135[[#This Row],[BEE1]:[Column3]])-Table135[[#This Row],[Discard]]</f>
        <v>0</v>
      </c>
      <c r="O116" s="5">
        <f>RANK(Table135[[#This Row],[Total2]],Table135[Total2])</f>
        <v>8</v>
      </c>
    </row>
    <row r="117" spans="10:15">
      <c r="J117" s="3">
        <f>IF(COUNT(Table135[[#This Row],[BEE1]:[Column4]])&gt;1,MIN(Table135[[#This Row],[BEE1]:[Column2]]),0)</f>
        <v>0</v>
      </c>
      <c r="K117" s="17">
        <f>SUM(Table135[[#This Row],[BEE1]:[Column3]])-Table135[[#This Row],[Discard]]*0.9999</f>
        <v>0</v>
      </c>
      <c r="L117" s="2">
        <f>IF(Table135[[#This Row],[Total]]&lt;&gt;"",RANK(Table135[[#This Row],[Total]],Table135[Total]),"")</f>
        <v>8</v>
      </c>
      <c r="M117" s="44" t="str">
        <f>IF(Table135[[#This Row],[Name]]&gt;"",Table135[[#This Row],[Name]],"")</f>
        <v/>
      </c>
      <c r="N117">
        <f>SUM(Table135[[#This Row],[BEE1]:[Column3]])-Table135[[#This Row],[Discard]]</f>
        <v>0</v>
      </c>
      <c r="O117" s="5">
        <f>RANK(Table135[[#This Row],[Total2]],Table135[Total2])</f>
        <v>8</v>
      </c>
    </row>
    <row r="118" spans="10:15">
      <c r="J118" s="3">
        <f>IF(COUNT(Table135[[#This Row],[BEE1]:[Column4]])&gt;1,MIN(Table135[[#This Row],[BEE1]:[Column2]]),0)</f>
        <v>0</v>
      </c>
      <c r="K118" s="17">
        <f>SUM(Table135[[#This Row],[BEE1]:[Column3]])-Table135[[#This Row],[Discard]]*0.9999</f>
        <v>0</v>
      </c>
      <c r="L118" s="2">
        <f>IF(Table135[[#This Row],[Total]]&lt;&gt;"",RANK(Table135[[#This Row],[Total]],Table135[Total]),"")</f>
        <v>8</v>
      </c>
      <c r="M118" s="44" t="str">
        <f>IF(Table135[[#This Row],[Name]]&gt;"",Table135[[#This Row],[Name]],"")</f>
        <v/>
      </c>
      <c r="N118">
        <f>SUM(Table135[[#This Row],[BEE1]:[Column3]])-Table135[[#This Row],[Discard]]</f>
        <v>0</v>
      </c>
      <c r="O118" s="5">
        <f>RANK(Table135[[#This Row],[Total2]],Table135[Total2])</f>
        <v>8</v>
      </c>
    </row>
    <row r="119" spans="10:15">
      <c r="J119" s="3">
        <f>IF(COUNT(Table135[[#This Row],[BEE1]:[Column4]])&gt;1,MIN(Table135[[#This Row],[BEE1]:[Column2]]),0)</f>
        <v>0</v>
      </c>
      <c r="K119" s="17">
        <f>SUM(Table135[[#This Row],[BEE1]:[Column3]])-Table135[[#This Row],[Discard]]*0.9999</f>
        <v>0</v>
      </c>
      <c r="L119" s="2">
        <f>IF(Table135[[#This Row],[Total]]&lt;&gt;"",RANK(Table135[[#This Row],[Total]],Table135[Total]),"")</f>
        <v>8</v>
      </c>
      <c r="M119" s="44" t="str">
        <f>IF(Table135[[#This Row],[Name]]&gt;"",Table135[[#This Row],[Name]],"")</f>
        <v/>
      </c>
      <c r="N119">
        <f>SUM(Table135[[#This Row],[BEE1]:[Column3]])-Table135[[#This Row],[Discard]]</f>
        <v>0</v>
      </c>
      <c r="O119" s="5">
        <f>RANK(Table135[[#This Row],[Total2]],Table135[Total2])</f>
        <v>8</v>
      </c>
    </row>
    <row r="120" spans="10:15">
      <c r="J120" s="3">
        <f>IF(COUNT(Table135[[#This Row],[BEE1]:[Column4]])&gt;1,MIN(Table135[[#This Row],[BEE1]:[Column2]]),0)</f>
        <v>0</v>
      </c>
      <c r="K120" s="17">
        <f>SUM(Table135[[#This Row],[BEE1]:[Column3]])-Table135[[#This Row],[Discard]]*0.9999</f>
        <v>0</v>
      </c>
      <c r="L120" s="2">
        <f>IF(Table135[[#This Row],[Total]]&lt;&gt;"",RANK(Table135[[#This Row],[Total]],Table135[Total]),"")</f>
        <v>8</v>
      </c>
      <c r="M120" s="44" t="str">
        <f>IF(Table135[[#This Row],[Name]]&gt;"",Table135[[#This Row],[Name]],"")</f>
        <v/>
      </c>
      <c r="N120">
        <f>SUM(Table135[[#This Row],[BEE1]:[Column3]])-Table135[[#This Row],[Discard]]</f>
        <v>0</v>
      </c>
      <c r="O120" s="5">
        <f>RANK(Table135[[#This Row],[Total2]],Table135[Total2])</f>
        <v>8</v>
      </c>
    </row>
    <row r="121" spans="10:15">
      <c r="J121" s="3">
        <f>IF(COUNT(Table135[[#This Row],[BEE1]:[Column4]])&gt;1,MIN(Table135[[#This Row],[BEE1]:[Column2]]),0)</f>
        <v>0</v>
      </c>
      <c r="K121" s="17">
        <f>SUM(Table135[[#This Row],[BEE1]:[Column3]])-Table135[[#This Row],[Discard]]*0.9999</f>
        <v>0</v>
      </c>
      <c r="L121" s="2">
        <f>IF(Table135[[#This Row],[Total]]&lt;&gt;"",RANK(Table135[[#This Row],[Total]],Table135[Total]),"")</f>
        <v>8</v>
      </c>
      <c r="M121" s="44" t="str">
        <f>IF(Table135[[#This Row],[Name]]&gt;"",Table135[[#This Row],[Name]],"")</f>
        <v/>
      </c>
      <c r="N121">
        <f>SUM(Table135[[#This Row],[BEE1]:[Column3]])-Table135[[#This Row],[Discard]]</f>
        <v>0</v>
      </c>
      <c r="O121" s="5">
        <f>RANK(Table135[[#This Row],[Total2]],Table135[Total2])</f>
        <v>8</v>
      </c>
    </row>
    <row r="122" spans="10:15">
      <c r="J122" s="3">
        <f>IF(COUNT(Table135[[#This Row],[BEE1]:[Column4]])&gt;1,MIN(Table135[[#This Row],[BEE1]:[Column2]]),0)</f>
        <v>0</v>
      </c>
      <c r="K122" s="17">
        <f>SUM(Table135[[#This Row],[BEE1]:[Column3]])-Table135[[#This Row],[Discard]]*0.9999</f>
        <v>0</v>
      </c>
      <c r="L122" s="2">
        <f>IF(Table135[[#This Row],[Total]]&lt;&gt;"",RANK(Table135[[#This Row],[Total]],Table135[Total]),"")</f>
        <v>8</v>
      </c>
      <c r="M122" s="44" t="str">
        <f>IF(Table135[[#This Row],[Name]]&gt;"",Table135[[#This Row],[Name]],"")</f>
        <v/>
      </c>
      <c r="N122">
        <f>SUM(Table135[[#This Row],[BEE1]:[Column3]])-Table135[[#This Row],[Discard]]</f>
        <v>0</v>
      </c>
      <c r="O122" s="5">
        <f>RANK(Table135[[#This Row],[Total2]],Table135[Total2])</f>
        <v>8</v>
      </c>
    </row>
    <row r="123" spans="10:15">
      <c r="J123" s="3">
        <f>IF(COUNT(Table135[[#This Row],[BEE1]:[Column4]])&gt;1,MIN(Table135[[#This Row],[BEE1]:[Column2]]),0)</f>
        <v>0</v>
      </c>
      <c r="K123" s="17">
        <f>SUM(Table135[[#This Row],[BEE1]:[Column3]])-Table135[[#This Row],[Discard]]*0.9999</f>
        <v>0</v>
      </c>
      <c r="L123" s="2">
        <f>IF(Table135[[#This Row],[Total]]&lt;&gt;"",RANK(Table135[[#This Row],[Total]],Table135[Total]),"")</f>
        <v>8</v>
      </c>
      <c r="M123" s="44" t="str">
        <f>IF(Table135[[#This Row],[Name]]&gt;"",Table135[[#This Row],[Name]],"")</f>
        <v/>
      </c>
      <c r="N123">
        <f>SUM(Table135[[#This Row],[BEE1]:[Column3]])-Table135[[#This Row],[Discard]]</f>
        <v>0</v>
      </c>
      <c r="O123" s="5">
        <f>RANK(Table135[[#This Row],[Total2]],Table135[Total2])</f>
        <v>8</v>
      </c>
    </row>
    <row r="124" spans="10:15">
      <c r="J124" s="3">
        <f>IF(COUNT(Table135[[#This Row],[BEE1]:[Column4]])&gt;1,MIN(Table135[[#This Row],[BEE1]:[Column2]]),0)</f>
        <v>0</v>
      </c>
      <c r="K124" s="17">
        <f>SUM(Table135[[#This Row],[BEE1]:[Column3]])-Table135[[#This Row],[Discard]]*0.9999</f>
        <v>0</v>
      </c>
      <c r="L124" s="2">
        <f>IF(Table135[[#This Row],[Total]]&lt;&gt;"",RANK(Table135[[#This Row],[Total]],Table135[Total]),"")</f>
        <v>8</v>
      </c>
      <c r="M124" s="44" t="str">
        <f>IF(Table135[[#This Row],[Name]]&gt;"",Table135[[#This Row],[Name]],"")</f>
        <v/>
      </c>
      <c r="N124">
        <f>SUM(Table135[[#This Row],[BEE1]:[Column3]])-Table135[[#This Row],[Discard]]</f>
        <v>0</v>
      </c>
      <c r="O124" s="5">
        <f>RANK(Table135[[#This Row],[Total2]],Table135[Total2])</f>
        <v>8</v>
      </c>
    </row>
    <row r="125" spans="10:15">
      <c r="J125" s="3">
        <f>IF(COUNT(Table135[[#This Row],[BEE1]:[Column4]])&gt;1,MIN(Table135[[#This Row],[BEE1]:[Column2]]),0)</f>
        <v>0</v>
      </c>
      <c r="K125" s="17">
        <f>SUM(Table135[[#This Row],[BEE1]:[Column3]])-Table135[[#This Row],[Discard]]*0.9999</f>
        <v>0</v>
      </c>
      <c r="L125" s="2">
        <f>IF(Table135[[#This Row],[Total]]&lt;&gt;"",RANK(Table135[[#This Row],[Total]],Table135[Total]),"")</f>
        <v>8</v>
      </c>
      <c r="M125" s="44" t="str">
        <f>IF(Table135[[#This Row],[Name]]&gt;"",Table135[[#This Row],[Name]],"")</f>
        <v/>
      </c>
      <c r="N125">
        <f>SUM(Table135[[#This Row],[BEE1]:[Column3]])-Table135[[#This Row],[Discard]]</f>
        <v>0</v>
      </c>
      <c r="O125" s="5">
        <f>RANK(Table135[[#This Row],[Total2]],Table135[Total2])</f>
        <v>8</v>
      </c>
    </row>
    <row r="126" spans="10:15">
      <c r="J126" s="3">
        <f>IF(COUNT(Table135[[#This Row],[BEE1]:[Column4]])&gt;1,MIN(Table135[[#This Row],[BEE1]:[Column2]]),0)</f>
        <v>0</v>
      </c>
      <c r="K126" s="17">
        <f>SUM(Table135[[#This Row],[BEE1]:[Column3]])-Table135[[#This Row],[Discard]]*0.9999</f>
        <v>0</v>
      </c>
      <c r="L126" s="2">
        <f>IF(Table135[[#This Row],[Total]]&lt;&gt;"",RANK(Table135[[#This Row],[Total]],Table135[Total]),"")</f>
        <v>8</v>
      </c>
      <c r="M126" s="44" t="str">
        <f>IF(Table135[[#This Row],[Name]]&gt;"",Table135[[#This Row],[Name]],"")</f>
        <v/>
      </c>
      <c r="N126">
        <f>SUM(Table135[[#This Row],[BEE1]:[Column3]])-Table135[[#This Row],[Discard]]</f>
        <v>0</v>
      </c>
      <c r="O126" s="5">
        <f>RANK(Table135[[#This Row],[Total2]],Table135[Total2])</f>
        <v>8</v>
      </c>
    </row>
    <row r="127" spans="10:15">
      <c r="J127" s="3">
        <f>IF(COUNT(Table135[[#This Row],[BEE1]:[Column4]])&gt;1,MIN(Table135[[#This Row],[BEE1]:[Column2]]),0)</f>
        <v>0</v>
      </c>
      <c r="K127" s="17">
        <f>SUM(Table135[[#This Row],[BEE1]:[Column3]])-Table135[[#This Row],[Discard]]*0.9999</f>
        <v>0</v>
      </c>
      <c r="L127" s="2">
        <f>IF(Table135[[#This Row],[Total]]&lt;&gt;"",RANK(Table135[[#This Row],[Total]],Table135[Total]),"")</f>
        <v>8</v>
      </c>
      <c r="M127" s="44" t="str">
        <f>IF(Table135[[#This Row],[Name]]&gt;"",Table135[[#This Row],[Name]],"")</f>
        <v/>
      </c>
      <c r="N127">
        <f>SUM(Table135[[#This Row],[BEE1]:[Column3]])-Table135[[#This Row],[Discard]]</f>
        <v>0</v>
      </c>
      <c r="O127" s="5">
        <f>RANK(Table135[[#This Row],[Total2]],Table135[Total2])</f>
        <v>8</v>
      </c>
    </row>
    <row r="128" spans="10:15">
      <c r="J128" s="3">
        <f>IF(COUNT(Table135[[#This Row],[BEE1]:[Column4]])&gt;1,MIN(Table135[[#This Row],[BEE1]:[Column2]]),0)</f>
        <v>0</v>
      </c>
      <c r="K128" s="17">
        <f>SUM(Table135[[#This Row],[BEE1]:[Column3]])-Table135[[#This Row],[Discard]]*0.9999</f>
        <v>0</v>
      </c>
      <c r="L128" s="2">
        <f>IF(Table135[[#This Row],[Total]]&lt;&gt;"",RANK(Table135[[#This Row],[Total]],Table135[Total]),"")</f>
        <v>8</v>
      </c>
      <c r="M128" s="44" t="str">
        <f>IF(Table135[[#This Row],[Name]]&gt;"",Table135[[#This Row],[Name]],"")</f>
        <v/>
      </c>
      <c r="N128">
        <f>SUM(Table135[[#This Row],[BEE1]:[Column3]])-Table135[[#This Row],[Discard]]</f>
        <v>0</v>
      </c>
      <c r="O128" s="5">
        <f>RANK(Table135[[#This Row],[Total2]],Table135[Total2])</f>
        <v>8</v>
      </c>
    </row>
    <row r="129" spans="10:15">
      <c r="J129" s="3">
        <f>IF(COUNT(Table135[[#This Row],[BEE1]:[Column4]])&gt;1,MIN(Table135[[#This Row],[BEE1]:[Column2]]),0)</f>
        <v>0</v>
      </c>
      <c r="K129" s="17">
        <f>SUM(Table135[[#This Row],[BEE1]:[Column3]])-Table135[[#This Row],[Discard]]*0.9999</f>
        <v>0</v>
      </c>
      <c r="L129" s="2">
        <f>IF(Table135[[#This Row],[Total]]&lt;&gt;"",RANK(Table135[[#This Row],[Total]],Table135[Total]),"")</f>
        <v>8</v>
      </c>
      <c r="M129" s="44" t="str">
        <f>IF(Table135[[#This Row],[Name]]&gt;"",Table135[[#This Row],[Name]],"")</f>
        <v/>
      </c>
      <c r="N129">
        <f>SUM(Table135[[#This Row],[BEE1]:[Column3]])-Table135[[#This Row],[Discard]]</f>
        <v>0</v>
      </c>
      <c r="O129" s="5">
        <f>RANK(Table135[[#This Row],[Total2]],Table135[Total2])</f>
        <v>8</v>
      </c>
    </row>
    <row r="130" spans="10:15">
      <c r="J130" s="3">
        <f>IF(COUNT(Table135[[#This Row],[BEE1]:[Column4]])&gt;1,MIN(Table135[[#This Row],[BEE1]:[Column2]]),0)</f>
        <v>0</v>
      </c>
      <c r="K130" s="17">
        <f>SUM(Table135[[#This Row],[BEE1]:[Column3]])-Table135[[#This Row],[Discard]]*0.9999</f>
        <v>0</v>
      </c>
      <c r="L130" s="2">
        <f>IF(Table135[[#This Row],[Total]]&lt;&gt;"",RANK(Table135[[#This Row],[Total]],Table135[Total]),"")</f>
        <v>8</v>
      </c>
      <c r="M130" s="44" t="str">
        <f>IF(Table135[[#This Row],[Name]]&gt;"",Table135[[#This Row],[Name]],"")</f>
        <v/>
      </c>
      <c r="N130">
        <f>SUM(Table135[[#This Row],[BEE1]:[Column3]])-Table135[[#This Row],[Discard]]</f>
        <v>0</v>
      </c>
      <c r="O130" s="5">
        <f>RANK(Table135[[#This Row],[Total2]],Table135[Total2])</f>
        <v>8</v>
      </c>
    </row>
    <row r="131" spans="10:15">
      <c r="J131" s="3">
        <f>IF(COUNT(Table135[[#This Row],[BEE1]:[Column4]])&gt;1,MIN(Table135[[#This Row],[BEE1]:[Column2]]),0)</f>
        <v>0</v>
      </c>
      <c r="K131" s="17">
        <f>SUM(Table135[[#This Row],[BEE1]:[Column3]])-Table135[[#This Row],[Discard]]*0.9999</f>
        <v>0</v>
      </c>
      <c r="L131" s="2">
        <f>IF(Table135[[#This Row],[Total]]&lt;&gt;"",RANK(Table135[[#This Row],[Total]],Table135[Total]),"")</f>
        <v>8</v>
      </c>
      <c r="M131" s="44" t="str">
        <f>IF(Table135[[#This Row],[Name]]&gt;"",Table135[[#This Row],[Name]],"")</f>
        <v/>
      </c>
      <c r="N131">
        <f>SUM(Table135[[#This Row],[BEE1]:[Column3]])-Table135[[#This Row],[Discard]]</f>
        <v>0</v>
      </c>
      <c r="O131" s="5">
        <f>RANK(Table135[[#This Row],[Total2]],Table135[Total2])</f>
        <v>8</v>
      </c>
    </row>
    <row r="132" spans="10:15">
      <c r="J132" s="3">
        <f>IF(COUNT(Table135[[#This Row],[BEE1]:[Column4]])&gt;1,MIN(Table135[[#This Row],[BEE1]:[Column2]]),0)</f>
        <v>0</v>
      </c>
      <c r="K132" s="17">
        <f>SUM(Table135[[#This Row],[BEE1]:[Column3]])-Table135[[#This Row],[Discard]]*0.9999</f>
        <v>0</v>
      </c>
      <c r="L132" s="2">
        <f>IF(Table135[[#This Row],[Total]]&lt;&gt;"",RANK(Table135[[#This Row],[Total]],Table135[Total]),"")</f>
        <v>8</v>
      </c>
      <c r="M132" s="44" t="str">
        <f>IF(Table135[[#This Row],[Name]]&gt;"",Table135[[#This Row],[Name]],"")</f>
        <v/>
      </c>
      <c r="N132">
        <f>SUM(Table135[[#This Row],[BEE1]:[Column3]])-Table135[[#This Row],[Discard]]</f>
        <v>0</v>
      </c>
      <c r="O132" s="5">
        <f>RANK(Table135[[#This Row],[Total2]],Table135[Total2])</f>
        <v>8</v>
      </c>
    </row>
    <row r="133" spans="10:15">
      <c r="J133" s="3">
        <f>IF(COUNT(Table135[[#This Row],[BEE1]:[Column4]])&gt;1,MIN(Table135[[#This Row],[BEE1]:[Column2]]),0)</f>
        <v>0</v>
      </c>
      <c r="K133" s="17">
        <f>SUM(Table135[[#This Row],[BEE1]:[Column3]])-Table135[[#This Row],[Discard]]*0.9999</f>
        <v>0</v>
      </c>
      <c r="L133" s="2">
        <f>IF(Table135[[#This Row],[Total]]&lt;&gt;"",RANK(Table135[[#This Row],[Total]],Table135[Total]),"")</f>
        <v>8</v>
      </c>
      <c r="M133" s="44" t="str">
        <f>IF(Table135[[#This Row],[Name]]&gt;"",Table135[[#This Row],[Name]],"")</f>
        <v/>
      </c>
      <c r="N133">
        <f>SUM(Table135[[#This Row],[BEE1]:[Column3]])-Table135[[#This Row],[Discard]]</f>
        <v>0</v>
      </c>
      <c r="O133" s="5">
        <f>RANK(Table135[[#This Row],[Total2]],Table135[Total2])</f>
        <v>8</v>
      </c>
    </row>
    <row r="134" spans="10:15">
      <c r="J134" s="3">
        <f>IF(COUNT(Table135[[#This Row],[BEE1]:[Column4]])&gt;1,MIN(Table135[[#This Row],[BEE1]:[Column2]]),0)</f>
        <v>0</v>
      </c>
      <c r="K134" s="17">
        <f>SUM(Table135[[#This Row],[BEE1]:[Column3]])-Table135[[#This Row],[Discard]]*0.9999</f>
        <v>0</v>
      </c>
      <c r="L134" s="2">
        <f>IF(Table135[[#This Row],[Total]]&lt;&gt;"",RANK(Table135[[#This Row],[Total]],Table135[Total]),"")</f>
        <v>8</v>
      </c>
      <c r="M134" s="44" t="str">
        <f>IF(Table135[[#This Row],[Name]]&gt;"",Table135[[#This Row],[Name]],"")</f>
        <v/>
      </c>
      <c r="N134">
        <f>SUM(Table135[[#This Row],[BEE1]:[Column3]])-Table135[[#This Row],[Discard]]</f>
        <v>0</v>
      </c>
      <c r="O134" s="5">
        <f>RANK(Table135[[#This Row],[Total2]],Table135[Total2])</f>
        <v>8</v>
      </c>
    </row>
    <row r="135" spans="10:15">
      <c r="J135" s="3">
        <f>IF(COUNT(Table135[[#This Row],[BEE1]:[Column4]])&gt;1,MIN(Table135[[#This Row],[BEE1]:[Column2]]),0)</f>
        <v>0</v>
      </c>
      <c r="K135" s="17">
        <f>SUM(Table135[[#This Row],[BEE1]:[Column3]])-Table135[[#This Row],[Discard]]*0.9999</f>
        <v>0</v>
      </c>
      <c r="L135" s="2">
        <f>IF(Table135[[#This Row],[Total]]&lt;&gt;"",RANK(Table135[[#This Row],[Total]],Table135[Total]),"")</f>
        <v>8</v>
      </c>
      <c r="M135" s="44" t="str">
        <f>IF(Table135[[#This Row],[Name]]&gt;"",Table135[[#This Row],[Name]],"")</f>
        <v/>
      </c>
      <c r="N135">
        <f>SUM(Table135[[#This Row],[BEE1]:[Column3]])-Table135[[#This Row],[Discard]]</f>
        <v>0</v>
      </c>
      <c r="O135" s="5">
        <f>RANK(Table135[[#This Row],[Total2]],Table135[Total2])</f>
        <v>8</v>
      </c>
    </row>
    <row r="136" spans="10:15">
      <c r="J136" s="3">
        <f>IF(COUNT(Table135[[#This Row],[BEE1]:[Column4]])&gt;1,MIN(Table135[[#This Row],[BEE1]:[Column2]]),0)</f>
        <v>0</v>
      </c>
      <c r="K136" s="17">
        <f>SUM(Table135[[#This Row],[BEE1]:[Column3]])-Table135[[#This Row],[Discard]]*0.9999</f>
        <v>0</v>
      </c>
      <c r="L136" s="2">
        <f>IF(Table135[[#This Row],[Total]]&lt;&gt;"",RANK(Table135[[#This Row],[Total]],Table135[Total]),"")</f>
        <v>8</v>
      </c>
      <c r="M136" s="44" t="str">
        <f>IF(Table135[[#This Row],[Name]]&gt;"",Table135[[#This Row],[Name]],"")</f>
        <v/>
      </c>
      <c r="N136">
        <f>SUM(Table135[[#This Row],[BEE1]:[Column3]])-Table135[[#This Row],[Discard]]</f>
        <v>0</v>
      </c>
      <c r="O136" s="5">
        <f>RANK(Table135[[#This Row],[Total2]],Table135[Total2])</f>
        <v>8</v>
      </c>
    </row>
    <row r="137" spans="10:15">
      <c r="J137" s="3">
        <f>IF(COUNT(Table135[[#This Row],[BEE1]:[Column4]])&gt;1,MIN(Table135[[#This Row],[BEE1]:[Column2]]),0)</f>
        <v>0</v>
      </c>
      <c r="K137" s="17">
        <f>SUM(Table135[[#This Row],[BEE1]:[Column3]])-Table135[[#This Row],[Discard]]*0.9999</f>
        <v>0</v>
      </c>
      <c r="L137" s="2">
        <f>IF(Table135[[#This Row],[Total]]&lt;&gt;"",RANK(Table135[[#This Row],[Total]],Table135[Total]),"")</f>
        <v>8</v>
      </c>
      <c r="M137" s="44" t="str">
        <f>IF(Table135[[#This Row],[Name]]&gt;"",Table135[[#This Row],[Name]],"")</f>
        <v/>
      </c>
      <c r="N137">
        <f>SUM(Table135[[#This Row],[BEE1]:[Column3]])-Table135[[#This Row],[Discard]]</f>
        <v>0</v>
      </c>
      <c r="O137" s="5">
        <f>RANK(Table135[[#This Row],[Total2]],Table135[Total2])</f>
        <v>8</v>
      </c>
    </row>
    <row r="138" spans="10:15">
      <c r="J138" s="3">
        <f>IF(COUNT(Table135[[#This Row],[BEE1]:[Column4]])&gt;1,MIN(Table135[[#This Row],[BEE1]:[Column2]]),0)</f>
        <v>0</v>
      </c>
      <c r="K138" s="17">
        <f>SUM(Table135[[#This Row],[BEE1]:[Column3]])-Table135[[#This Row],[Discard]]*0.9999</f>
        <v>0</v>
      </c>
      <c r="L138" s="2">
        <f>IF(Table135[[#This Row],[Total]]&lt;&gt;"",RANK(Table135[[#This Row],[Total]],Table135[Total]),"")</f>
        <v>8</v>
      </c>
      <c r="M138" s="44" t="str">
        <f>IF(Table135[[#This Row],[Name]]&gt;"",Table135[[#This Row],[Name]],"")</f>
        <v/>
      </c>
      <c r="N138">
        <f>SUM(Table135[[#This Row],[BEE1]:[Column3]])-Table135[[#This Row],[Discard]]</f>
        <v>0</v>
      </c>
      <c r="O138" s="5">
        <f>RANK(Table135[[#This Row],[Total2]],Table135[Total2])</f>
        <v>8</v>
      </c>
    </row>
    <row r="139" spans="10:15">
      <c r="J139" s="3">
        <f>IF(COUNT(Table135[[#This Row],[BEE1]:[Column4]])&gt;1,MIN(Table135[[#This Row],[BEE1]:[Column2]]),0)</f>
        <v>0</v>
      </c>
      <c r="K139" s="17">
        <f>SUM(Table135[[#This Row],[BEE1]:[Column3]])-Table135[[#This Row],[Discard]]*0.9999</f>
        <v>0</v>
      </c>
      <c r="L139" s="2">
        <f>IF(Table135[[#This Row],[Total]]&lt;&gt;"",RANK(Table135[[#This Row],[Total]],Table135[Total]),"")</f>
        <v>8</v>
      </c>
      <c r="M139" s="44" t="str">
        <f>IF(Table135[[#This Row],[Name]]&gt;"",Table135[[#This Row],[Name]],"")</f>
        <v/>
      </c>
      <c r="N139">
        <f>SUM(Table135[[#This Row],[BEE1]:[Column3]])-Table135[[#This Row],[Discard]]</f>
        <v>0</v>
      </c>
      <c r="O139" s="5">
        <f>RANK(Table135[[#This Row],[Total2]],Table135[Total2])</f>
        <v>8</v>
      </c>
    </row>
    <row r="140" spans="10:15">
      <c r="J140" s="3">
        <f>IF(COUNT(Table135[[#This Row],[BEE1]:[Column4]])&gt;1,MIN(Table135[[#This Row],[BEE1]:[Column2]]),0)</f>
        <v>0</v>
      </c>
      <c r="K140" s="17">
        <f>SUM(Table135[[#This Row],[BEE1]:[Column3]])-Table135[[#This Row],[Discard]]*0.9999</f>
        <v>0</v>
      </c>
      <c r="L140" s="2">
        <f>IF(Table135[[#This Row],[Total]]&lt;&gt;"",RANK(Table135[[#This Row],[Total]],Table135[Total]),"")</f>
        <v>8</v>
      </c>
      <c r="M140" s="44" t="str">
        <f>IF(Table135[[#This Row],[Name]]&gt;"",Table135[[#This Row],[Name]],"")</f>
        <v/>
      </c>
      <c r="N140">
        <f>SUM(Table135[[#This Row],[BEE1]:[Column3]])-Table135[[#This Row],[Discard]]</f>
        <v>0</v>
      </c>
      <c r="O140" s="5">
        <f>RANK(Table135[[#This Row],[Total2]],Table135[Total2])</f>
        <v>8</v>
      </c>
    </row>
    <row r="141" spans="10:15">
      <c r="J141" s="3">
        <f>IF(COUNT(Table135[[#This Row],[BEE1]:[Column4]])&gt;1,MIN(Table135[[#This Row],[BEE1]:[Column2]]),0)</f>
        <v>0</v>
      </c>
      <c r="K141" s="17">
        <f>SUM(Table135[[#This Row],[BEE1]:[Column3]])-Table135[[#This Row],[Discard]]*0.9999</f>
        <v>0</v>
      </c>
      <c r="L141" s="2">
        <f>IF(Table135[[#This Row],[Total]]&lt;&gt;"",RANK(Table135[[#This Row],[Total]],Table135[Total]),"")</f>
        <v>8</v>
      </c>
      <c r="M141" s="44" t="str">
        <f>IF(Table135[[#This Row],[Name]]&gt;"",Table135[[#This Row],[Name]],"")</f>
        <v/>
      </c>
      <c r="N141">
        <f>SUM(Table135[[#This Row],[BEE1]:[Column3]])-Table135[[#This Row],[Discard]]</f>
        <v>0</v>
      </c>
      <c r="O141" s="5">
        <f>RANK(Table135[[#This Row],[Total2]],Table135[Total2])</f>
        <v>8</v>
      </c>
    </row>
    <row r="142" spans="10:15">
      <c r="J142" s="3">
        <f>IF(COUNT(Table135[[#This Row],[BEE1]:[Column4]])&gt;1,MIN(Table135[[#This Row],[BEE1]:[Column2]]),0)</f>
        <v>0</v>
      </c>
      <c r="K142" s="17">
        <f>SUM(Table135[[#This Row],[BEE1]:[Column3]])-Table135[[#This Row],[Discard]]*0.9999</f>
        <v>0</v>
      </c>
      <c r="L142" s="2">
        <f>IF(Table135[[#This Row],[Total]]&lt;&gt;"",RANK(Table135[[#This Row],[Total]],Table135[Total]),"")</f>
        <v>8</v>
      </c>
      <c r="M142" s="44" t="str">
        <f>IF(Table135[[#This Row],[Name]]&gt;"",Table135[[#This Row],[Name]],"")</f>
        <v/>
      </c>
      <c r="N142">
        <f>SUM(Table135[[#This Row],[BEE1]:[Column3]])-Table135[[#This Row],[Discard]]</f>
        <v>0</v>
      </c>
      <c r="O142" s="5">
        <f>RANK(Table135[[#This Row],[Total2]],Table135[Total2])</f>
        <v>8</v>
      </c>
    </row>
    <row r="143" spans="10:15">
      <c r="J143" s="3">
        <f>IF(COUNT(Table135[[#This Row],[BEE1]:[Column4]])&gt;1,MIN(Table135[[#This Row],[BEE1]:[Column2]]),0)</f>
        <v>0</v>
      </c>
      <c r="K143" s="17">
        <f>SUM(Table135[[#This Row],[BEE1]:[Column3]])-Table135[[#This Row],[Discard]]*0.9999</f>
        <v>0</v>
      </c>
      <c r="L143" s="2">
        <f>IF(Table135[[#This Row],[Total]]&lt;&gt;"",RANK(Table135[[#This Row],[Total]],Table135[Total]),"")</f>
        <v>8</v>
      </c>
      <c r="M143" s="44" t="str">
        <f>IF(Table135[[#This Row],[Name]]&gt;"",Table135[[#This Row],[Name]],"")</f>
        <v/>
      </c>
      <c r="N143">
        <f>SUM(Table135[[#This Row],[BEE1]:[Column3]])-Table135[[#This Row],[Discard]]</f>
        <v>0</v>
      </c>
      <c r="O143" s="5">
        <f>RANK(Table135[[#This Row],[Total2]],Table135[Total2])</f>
        <v>8</v>
      </c>
    </row>
    <row r="144" spans="10:15">
      <c r="J144" s="3">
        <f>IF(COUNT(Table135[[#This Row],[BEE1]:[Column4]])&gt;1,MIN(Table135[[#This Row],[BEE1]:[Column2]]),0)</f>
        <v>0</v>
      </c>
      <c r="K144" s="17">
        <f>SUM(Table135[[#This Row],[BEE1]:[Column3]])-Table135[[#This Row],[Discard]]*0.9999</f>
        <v>0</v>
      </c>
      <c r="L144" s="2">
        <f>IF(Table135[[#This Row],[Total]]&lt;&gt;"",RANK(Table135[[#This Row],[Total]],Table135[Total]),"")</f>
        <v>8</v>
      </c>
      <c r="M144" s="44" t="str">
        <f>IF(Table135[[#This Row],[Name]]&gt;"",Table135[[#This Row],[Name]],"")</f>
        <v/>
      </c>
      <c r="N144">
        <f>SUM(Table135[[#This Row],[BEE1]:[Column3]])-Table135[[#This Row],[Discard]]</f>
        <v>0</v>
      </c>
      <c r="O144" s="5">
        <f>RANK(Table135[[#This Row],[Total2]],Table135[Total2])</f>
        <v>8</v>
      </c>
    </row>
    <row r="145" spans="10:15">
      <c r="J145" s="3">
        <f>IF(COUNT(Table135[[#This Row],[BEE1]:[Column4]])&gt;1,MIN(Table135[[#This Row],[BEE1]:[Column2]]),0)</f>
        <v>0</v>
      </c>
      <c r="K145" s="17">
        <f>SUM(Table135[[#This Row],[BEE1]:[Column3]])-Table135[[#This Row],[Discard]]*0.9999</f>
        <v>0</v>
      </c>
      <c r="L145" s="2">
        <f>IF(Table135[[#This Row],[Total]]&lt;&gt;"",RANK(Table135[[#This Row],[Total]],Table135[Total]),"")</f>
        <v>8</v>
      </c>
      <c r="M145" s="44" t="str">
        <f>IF(Table135[[#This Row],[Name]]&gt;"",Table135[[#This Row],[Name]],"")</f>
        <v/>
      </c>
      <c r="N145">
        <f>SUM(Table135[[#This Row],[BEE1]:[Column3]])-Table135[[#This Row],[Discard]]</f>
        <v>0</v>
      </c>
      <c r="O145" s="5">
        <f>RANK(Table135[[#This Row],[Total2]],Table135[Total2])</f>
        <v>8</v>
      </c>
    </row>
    <row r="146" spans="10:15">
      <c r="J146" s="3">
        <f>IF(COUNT(Table135[[#This Row],[BEE1]:[Column4]])&gt;1,MIN(Table135[[#This Row],[BEE1]:[Column2]]),0)</f>
        <v>0</v>
      </c>
      <c r="K146" s="17">
        <f>SUM(Table135[[#This Row],[BEE1]:[Column3]])-Table135[[#This Row],[Discard]]*0.9999</f>
        <v>0</v>
      </c>
      <c r="L146" s="2">
        <f>IF(Table135[[#This Row],[Total]]&lt;&gt;"",RANK(Table135[[#This Row],[Total]],Table135[Total]),"")</f>
        <v>8</v>
      </c>
      <c r="M146" s="44" t="str">
        <f>IF(Table135[[#This Row],[Name]]&gt;"",Table135[[#This Row],[Name]],"")</f>
        <v/>
      </c>
      <c r="N146">
        <f>SUM(Table135[[#This Row],[BEE1]:[Column3]])-Table135[[#This Row],[Discard]]</f>
        <v>0</v>
      </c>
      <c r="O146" s="5">
        <f>RANK(Table135[[#This Row],[Total2]],Table135[Total2])</f>
        <v>8</v>
      </c>
    </row>
    <row r="147" spans="10:15">
      <c r="J147" s="3">
        <f>IF(COUNT(Table135[[#This Row],[BEE1]:[Column4]])&gt;1,MIN(Table135[[#This Row],[BEE1]:[Column2]]),0)</f>
        <v>0</v>
      </c>
      <c r="K147" s="17">
        <f>SUM(Table135[[#This Row],[BEE1]:[Column3]])-Table135[[#This Row],[Discard]]*0.9999</f>
        <v>0</v>
      </c>
      <c r="L147" s="2">
        <f>IF(Table135[[#This Row],[Total]]&lt;&gt;"",RANK(Table135[[#This Row],[Total]],Table135[Total]),"")</f>
        <v>8</v>
      </c>
      <c r="M147" s="44" t="str">
        <f>IF(Table135[[#This Row],[Name]]&gt;"",Table135[[#This Row],[Name]],"")</f>
        <v/>
      </c>
      <c r="N147">
        <f>SUM(Table135[[#This Row],[BEE1]:[Column3]])-Table135[[#This Row],[Discard]]</f>
        <v>0</v>
      </c>
      <c r="O147" s="5">
        <f>RANK(Table135[[#This Row],[Total2]],Table135[Total2])</f>
        <v>8</v>
      </c>
    </row>
    <row r="148" spans="10:15">
      <c r="J148" s="3">
        <f>IF(COUNT(Table135[[#This Row],[BEE1]:[Column4]])&gt;1,MIN(Table135[[#This Row],[BEE1]:[Column2]]),0)</f>
        <v>0</v>
      </c>
      <c r="K148" s="17">
        <f>SUM(Table135[[#This Row],[BEE1]:[Column3]])-Table135[[#This Row],[Discard]]*0.9999</f>
        <v>0</v>
      </c>
      <c r="L148" s="2">
        <f>IF(Table135[[#This Row],[Total]]&lt;&gt;"",RANK(Table135[[#This Row],[Total]],Table135[Total]),"")</f>
        <v>8</v>
      </c>
      <c r="M148" s="44" t="str">
        <f>IF(Table135[[#This Row],[Name]]&gt;"",Table135[[#This Row],[Name]],"")</f>
        <v/>
      </c>
      <c r="N148">
        <f>SUM(Table135[[#This Row],[BEE1]:[Column3]])-Table135[[#This Row],[Discard]]</f>
        <v>0</v>
      </c>
      <c r="O148" s="5">
        <f>RANK(Table135[[#This Row],[Total2]],Table135[Total2])</f>
        <v>8</v>
      </c>
    </row>
    <row r="149" spans="10:15">
      <c r="J149" s="3">
        <f>IF(COUNT(Table135[[#This Row],[BEE1]:[Column4]])&gt;1,MIN(Table135[[#This Row],[BEE1]:[Column2]]),0)</f>
        <v>0</v>
      </c>
      <c r="K149" s="17">
        <f>SUM(Table135[[#This Row],[BEE1]:[Column3]])-Table135[[#This Row],[Discard]]*0.9999</f>
        <v>0</v>
      </c>
      <c r="L149" s="2">
        <f>IF(Table135[[#This Row],[Total]]&lt;&gt;"",RANK(Table135[[#This Row],[Total]],Table135[Total]),"")</f>
        <v>8</v>
      </c>
      <c r="M149" s="44" t="str">
        <f>IF(Table135[[#This Row],[Name]]&gt;"",Table135[[#This Row],[Name]],"")</f>
        <v/>
      </c>
      <c r="N149">
        <f>SUM(Table135[[#This Row],[BEE1]:[Column3]])-Table135[[#This Row],[Discard]]</f>
        <v>0</v>
      </c>
      <c r="O149" s="5">
        <f>RANK(Table135[[#This Row],[Total2]],Table135[Total2])</f>
        <v>8</v>
      </c>
    </row>
    <row r="150" spans="10:15">
      <c r="J150" s="3">
        <f>IF(COUNT(Table135[[#This Row],[BEE1]:[Column4]])&gt;1,MIN(Table135[[#This Row],[BEE1]:[Column2]]),0)</f>
        <v>0</v>
      </c>
      <c r="K150" s="17">
        <f>SUM(Table135[[#This Row],[BEE1]:[Column3]])-Table135[[#This Row],[Discard]]*0.9999</f>
        <v>0</v>
      </c>
      <c r="L150" s="2">
        <f>IF(Table135[[#This Row],[Total]]&lt;&gt;"",RANK(Table135[[#This Row],[Total]],Table135[Total]),"")</f>
        <v>8</v>
      </c>
      <c r="M150" s="44" t="str">
        <f>IF(Table135[[#This Row],[Name]]&gt;"",Table135[[#This Row],[Name]],"")</f>
        <v/>
      </c>
      <c r="N150">
        <f>SUM(Table135[[#This Row],[BEE1]:[Column3]])-Table135[[#This Row],[Discard]]</f>
        <v>0</v>
      </c>
      <c r="O150" s="5">
        <f>RANK(Table135[[#This Row],[Total2]],Table135[Total2])</f>
        <v>8</v>
      </c>
    </row>
    <row r="151" spans="10:15">
      <c r="J151" s="3">
        <f>IF(COUNT(Table135[[#This Row],[BEE1]:[Column4]])&gt;1,MIN(Table135[[#This Row],[BEE1]:[Column2]]),0)</f>
        <v>0</v>
      </c>
      <c r="K151" s="17">
        <f>SUM(Table135[[#This Row],[BEE1]:[Column3]])-Table135[[#This Row],[Discard]]*0.9999</f>
        <v>0</v>
      </c>
      <c r="L151" s="2">
        <f>IF(Table135[[#This Row],[Total]]&lt;&gt;"",RANK(Table135[[#This Row],[Total]],Table135[Total]),"")</f>
        <v>8</v>
      </c>
      <c r="M151" s="44" t="str">
        <f>IF(Table135[[#This Row],[Name]]&gt;"",Table135[[#This Row],[Name]],"")</f>
        <v/>
      </c>
      <c r="N151">
        <f>SUM(Table135[[#This Row],[BEE1]:[Column3]])-Table135[[#This Row],[Discard]]</f>
        <v>0</v>
      </c>
      <c r="O151" s="5">
        <f>RANK(Table135[[#This Row],[Total2]],Table135[Total2])</f>
        <v>8</v>
      </c>
    </row>
    <row r="152" spans="10:15">
      <c r="J152" s="3">
        <f>IF(COUNT(Table135[[#This Row],[BEE1]:[Column4]])&gt;1,MIN(Table135[[#This Row],[BEE1]:[Column2]]),0)</f>
        <v>0</v>
      </c>
      <c r="K152" s="17">
        <f>SUM(Table135[[#This Row],[BEE1]:[Column3]])-Table135[[#This Row],[Discard]]*0.9999</f>
        <v>0</v>
      </c>
      <c r="L152" s="2">
        <f>IF(Table135[[#This Row],[Total]]&lt;&gt;"",RANK(Table135[[#This Row],[Total]],Table135[Total]),"")</f>
        <v>8</v>
      </c>
      <c r="M152" s="44" t="str">
        <f>IF(Table135[[#This Row],[Name]]&gt;"",Table135[[#This Row],[Name]],"")</f>
        <v/>
      </c>
      <c r="N152">
        <f>SUM(Table135[[#This Row],[BEE1]:[Column3]])-Table135[[#This Row],[Discard]]</f>
        <v>0</v>
      </c>
      <c r="O152" s="5">
        <f>RANK(Table135[[#This Row],[Total2]],Table135[Total2])</f>
        <v>8</v>
      </c>
    </row>
    <row r="153" spans="10:15">
      <c r="J153" s="3">
        <f>IF(COUNT(Table135[[#This Row],[BEE1]:[Column4]])&gt;1,MIN(Table135[[#This Row],[BEE1]:[Column2]]),0)</f>
        <v>0</v>
      </c>
      <c r="K153" s="17">
        <f>SUM(Table135[[#This Row],[BEE1]:[Column3]])-Table135[[#This Row],[Discard]]*0.9999</f>
        <v>0</v>
      </c>
      <c r="L153" s="2">
        <f>IF(Table135[[#This Row],[Total]]&lt;&gt;"",RANK(Table135[[#This Row],[Total]],Table135[Total]),"")</f>
        <v>8</v>
      </c>
      <c r="M153" s="44" t="str">
        <f>IF(Table135[[#This Row],[Name]]&gt;"",Table135[[#This Row],[Name]],"")</f>
        <v/>
      </c>
      <c r="N153">
        <f>SUM(Table135[[#This Row],[BEE1]:[Column3]])-Table135[[#This Row],[Discard]]</f>
        <v>0</v>
      </c>
      <c r="O153" s="5">
        <f>RANK(Table135[[#This Row],[Total2]],Table135[Total2])</f>
        <v>8</v>
      </c>
    </row>
    <row r="154" spans="10:15">
      <c r="J154" s="3">
        <f>IF(COUNT(Table135[[#This Row],[BEE1]:[Column4]])&gt;1,MIN(Table135[[#This Row],[BEE1]:[Column2]]),0)</f>
        <v>0</v>
      </c>
      <c r="K154" s="17">
        <f>SUM(Table135[[#This Row],[BEE1]:[Column3]])-Table135[[#This Row],[Discard]]*0.9999</f>
        <v>0</v>
      </c>
      <c r="L154" s="2">
        <f>IF(Table135[[#This Row],[Total]]&lt;&gt;"",RANK(Table135[[#This Row],[Total]],Table135[Total]),"")</f>
        <v>8</v>
      </c>
      <c r="M154" s="44" t="str">
        <f>IF(Table135[[#This Row],[Name]]&gt;"",Table135[[#This Row],[Name]],"")</f>
        <v/>
      </c>
      <c r="N154">
        <f>SUM(Table135[[#This Row],[BEE1]:[Column3]])-Table135[[#This Row],[Discard]]</f>
        <v>0</v>
      </c>
      <c r="O154" s="5">
        <f>RANK(Table135[[#This Row],[Total2]],Table135[Total2])</f>
        <v>8</v>
      </c>
    </row>
    <row r="155" spans="10:15">
      <c r="J155" s="3">
        <f>IF(COUNT(Table135[[#This Row],[BEE1]:[Column4]])&gt;1,MIN(Table135[[#This Row],[BEE1]:[Column2]]),0)</f>
        <v>0</v>
      </c>
      <c r="K155" s="17">
        <f>SUM(Table135[[#This Row],[BEE1]:[Column3]])-Table135[[#This Row],[Discard]]*0.9999</f>
        <v>0</v>
      </c>
      <c r="L155" s="2">
        <f>IF(Table135[[#This Row],[Total]]&lt;&gt;"",RANK(Table135[[#This Row],[Total]],Table135[Total]),"")</f>
        <v>8</v>
      </c>
      <c r="M155" s="44" t="str">
        <f>IF(Table135[[#This Row],[Name]]&gt;"",Table135[[#This Row],[Name]],"")</f>
        <v/>
      </c>
      <c r="N155">
        <f>SUM(Table135[[#This Row],[BEE1]:[Column3]])-Table135[[#This Row],[Discard]]</f>
        <v>0</v>
      </c>
      <c r="O155" s="5">
        <f>RANK(Table135[[#This Row],[Total2]],Table135[Total2])</f>
        <v>8</v>
      </c>
    </row>
    <row r="156" spans="10:15">
      <c r="J156" s="3">
        <f>IF(COUNT(Table135[[#This Row],[BEE1]:[Column4]])&gt;1,MIN(Table135[[#This Row],[BEE1]:[Column2]]),0)</f>
        <v>0</v>
      </c>
      <c r="K156" s="17">
        <f>SUM(Table135[[#This Row],[BEE1]:[Column3]])-Table135[[#This Row],[Discard]]*0.9999</f>
        <v>0</v>
      </c>
      <c r="L156" s="2">
        <f>IF(Table135[[#This Row],[Total]]&lt;&gt;"",RANK(Table135[[#This Row],[Total]],Table135[Total]),"")</f>
        <v>8</v>
      </c>
      <c r="M156" s="44" t="str">
        <f>IF(Table135[[#This Row],[Name]]&gt;"",Table135[[#This Row],[Name]],"")</f>
        <v/>
      </c>
      <c r="N156">
        <f>SUM(Table135[[#This Row],[BEE1]:[Column3]])-Table135[[#This Row],[Discard]]</f>
        <v>0</v>
      </c>
      <c r="O156" s="5">
        <f>RANK(Table135[[#This Row],[Total2]],Table135[Total2])</f>
        <v>8</v>
      </c>
    </row>
    <row r="157" spans="10:15">
      <c r="J157" s="3">
        <f>IF(COUNT(Table135[[#This Row],[BEE1]:[Column4]])&gt;1,MIN(Table135[[#This Row],[BEE1]:[Column2]]),0)</f>
        <v>0</v>
      </c>
      <c r="K157" s="17">
        <f>SUM(Table135[[#This Row],[BEE1]:[Column3]])-Table135[[#This Row],[Discard]]*0.9999</f>
        <v>0</v>
      </c>
      <c r="L157" s="2">
        <f>IF(Table135[[#This Row],[Total]]&lt;&gt;"",RANK(Table135[[#This Row],[Total]],Table135[Total]),"")</f>
        <v>8</v>
      </c>
      <c r="M157" s="44" t="str">
        <f>IF(Table135[[#This Row],[Name]]&gt;"",Table135[[#This Row],[Name]],"")</f>
        <v/>
      </c>
      <c r="N157">
        <f>SUM(Table135[[#This Row],[BEE1]:[Column3]])-Table135[[#This Row],[Discard]]</f>
        <v>0</v>
      </c>
      <c r="O157" s="5">
        <f>RANK(Table135[[#This Row],[Total2]],Table135[Total2])</f>
        <v>8</v>
      </c>
    </row>
    <row r="158" spans="10:15">
      <c r="J158" s="3">
        <f>IF(COUNT(Table135[[#This Row],[BEE1]:[Column4]])&gt;1,MIN(Table135[[#This Row],[BEE1]:[Column2]]),0)</f>
        <v>0</v>
      </c>
      <c r="K158" s="17">
        <f>SUM(Table135[[#This Row],[BEE1]:[Column3]])-Table135[[#This Row],[Discard]]*0.9999</f>
        <v>0</v>
      </c>
      <c r="L158" s="2">
        <f>IF(Table135[[#This Row],[Total]]&lt;&gt;"",RANK(Table135[[#This Row],[Total]],Table135[Total]),"")</f>
        <v>8</v>
      </c>
      <c r="M158" s="44" t="str">
        <f>IF(Table135[[#This Row],[Name]]&gt;"",Table135[[#This Row],[Name]],"")</f>
        <v/>
      </c>
      <c r="N158">
        <f>SUM(Table135[[#This Row],[BEE1]:[Column3]])-Table135[[#This Row],[Discard]]</f>
        <v>0</v>
      </c>
      <c r="O158" s="5">
        <f>RANK(Table135[[#This Row],[Total2]],Table135[Total2])</f>
        <v>8</v>
      </c>
    </row>
    <row r="159" spans="10:15">
      <c r="J159" s="3">
        <f>IF(COUNT(Table135[[#This Row],[BEE1]:[Column4]])&gt;1,MIN(Table135[[#This Row],[BEE1]:[Column2]]),0)</f>
        <v>0</v>
      </c>
      <c r="K159" s="17">
        <f>SUM(Table135[[#This Row],[BEE1]:[Column3]])-Table135[[#This Row],[Discard]]*0.9999</f>
        <v>0</v>
      </c>
      <c r="L159" s="2">
        <f>IF(Table135[[#This Row],[Total]]&lt;&gt;"",RANK(Table135[[#This Row],[Total]],Table135[Total]),"")</f>
        <v>8</v>
      </c>
      <c r="M159" s="44" t="str">
        <f>IF(Table135[[#This Row],[Name]]&gt;"",Table135[[#This Row],[Name]],"")</f>
        <v/>
      </c>
      <c r="N159">
        <f>SUM(Table135[[#This Row],[BEE1]:[Column3]])-Table135[[#This Row],[Discard]]</f>
        <v>0</v>
      </c>
      <c r="O159" s="5">
        <f>RANK(Table135[[#This Row],[Total2]],Table135[Total2])</f>
        <v>8</v>
      </c>
    </row>
    <row r="160" spans="10:15">
      <c r="J160" s="3">
        <f>IF(COUNT(Table135[[#This Row],[BEE1]:[Column4]])&gt;1,MIN(Table135[[#This Row],[BEE1]:[Column2]]),0)</f>
        <v>0</v>
      </c>
      <c r="K160" s="17">
        <f>SUM(Table135[[#This Row],[BEE1]:[Column3]])-Table135[[#This Row],[Discard]]*0.9999</f>
        <v>0</v>
      </c>
      <c r="L160" s="2">
        <f>IF(Table135[[#This Row],[Total]]&lt;&gt;"",RANK(Table135[[#This Row],[Total]],Table135[Total]),"")</f>
        <v>8</v>
      </c>
      <c r="M160" s="44" t="str">
        <f>IF(Table135[[#This Row],[Name]]&gt;"",Table135[[#This Row],[Name]],"")</f>
        <v/>
      </c>
      <c r="N160">
        <f>SUM(Table135[[#This Row],[BEE1]:[Column3]])-Table135[[#This Row],[Discard]]</f>
        <v>0</v>
      </c>
      <c r="O160" s="5">
        <f>RANK(Table135[[#This Row],[Total2]],Table135[Total2])</f>
        <v>8</v>
      </c>
    </row>
    <row r="161" spans="10:15">
      <c r="J161" s="3">
        <f>IF(COUNT(Table135[[#This Row],[BEE1]:[Column4]])&gt;1,MIN(Table135[[#This Row],[BEE1]:[Column2]]),0)</f>
        <v>0</v>
      </c>
      <c r="K161" s="17">
        <f>SUM(Table135[[#This Row],[BEE1]:[Column3]])-Table135[[#This Row],[Discard]]*0.9999</f>
        <v>0</v>
      </c>
      <c r="L161" s="2">
        <f>IF(Table135[[#This Row],[Total]]&lt;&gt;"",RANK(Table135[[#This Row],[Total]],Table135[Total]),"")</f>
        <v>8</v>
      </c>
      <c r="M161" s="44" t="str">
        <f>IF(Table135[[#This Row],[Name]]&gt;"",Table135[[#This Row],[Name]],"")</f>
        <v/>
      </c>
      <c r="N161">
        <f>SUM(Table135[[#This Row],[BEE1]:[Column3]])-Table135[[#This Row],[Discard]]</f>
        <v>0</v>
      </c>
      <c r="O161" s="5">
        <f>RANK(Table135[[#This Row],[Total2]],Table135[Total2])</f>
        <v>8</v>
      </c>
    </row>
    <row r="162" spans="10:15">
      <c r="J162" s="3">
        <f>IF(COUNT(Table135[[#This Row],[BEE1]:[Column4]])&gt;1,MIN(Table135[[#This Row],[BEE1]:[Column2]]),0)</f>
        <v>0</v>
      </c>
      <c r="K162" s="17">
        <f>SUM(Table135[[#This Row],[BEE1]:[Column3]])-Table135[[#This Row],[Discard]]*0.9999</f>
        <v>0</v>
      </c>
      <c r="L162" s="2">
        <f>IF(Table135[[#This Row],[Total]]&lt;&gt;"",RANK(Table135[[#This Row],[Total]],Table135[Total]),"")</f>
        <v>8</v>
      </c>
      <c r="M162" s="44" t="str">
        <f>IF(Table135[[#This Row],[Name]]&gt;"",Table135[[#This Row],[Name]],"")</f>
        <v/>
      </c>
      <c r="N162">
        <f>SUM(Table135[[#This Row],[BEE1]:[Column3]])-Table135[[#This Row],[Discard]]</f>
        <v>0</v>
      </c>
      <c r="O162" s="5">
        <f>RANK(Table135[[#This Row],[Total2]],Table135[Total2])</f>
        <v>8</v>
      </c>
    </row>
    <row r="163" spans="10:15">
      <c r="J163" s="3">
        <f>IF(COUNT(Table135[[#This Row],[BEE1]:[Column4]])&gt;1,MIN(Table135[[#This Row],[BEE1]:[Column2]]),0)</f>
        <v>0</v>
      </c>
      <c r="K163" s="17">
        <f>SUM(Table135[[#This Row],[BEE1]:[Column3]])-Table135[[#This Row],[Discard]]*0.9999</f>
        <v>0</v>
      </c>
      <c r="L163" s="2">
        <f>IF(Table135[[#This Row],[Total]]&lt;&gt;"",RANK(Table135[[#This Row],[Total]],Table135[Total]),"")</f>
        <v>8</v>
      </c>
      <c r="M163" s="44" t="str">
        <f>IF(Table135[[#This Row],[Name]]&gt;"",Table135[[#This Row],[Name]],"")</f>
        <v/>
      </c>
      <c r="N163">
        <f>SUM(Table135[[#This Row],[BEE1]:[Column3]])-Table135[[#This Row],[Discard]]</f>
        <v>0</v>
      </c>
      <c r="O163" s="5">
        <f>RANK(Table135[[#This Row],[Total2]],Table135[Total2])</f>
        <v>8</v>
      </c>
    </row>
    <row r="164" spans="10:15">
      <c r="J164" s="3">
        <f>IF(COUNT(Table135[[#This Row],[BEE1]:[Column4]])&gt;1,MIN(Table135[[#This Row],[BEE1]:[Column2]]),0)</f>
        <v>0</v>
      </c>
      <c r="K164" s="17">
        <f>SUM(Table135[[#This Row],[BEE1]:[Column3]])-Table135[[#This Row],[Discard]]*0.9999</f>
        <v>0</v>
      </c>
      <c r="L164" s="2">
        <f>IF(Table135[[#This Row],[Total]]&lt;&gt;"",RANK(Table135[[#This Row],[Total]],Table135[Total]),"")</f>
        <v>8</v>
      </c>
      <c r="M164" s="44" t="str">
        <f>IF(Table135[[#This Row],[Name]]&gt;"",Table135[[#This Row],[Name]],"")</f>
        <v/>
      </c>
      <c r="N164">
        <f>SUM(Table135[[#This Row],[BEE1]:[Column3]])-Table135[[#This Row],[Discard]]</f>
        <v>0</v>
      </c>
      <c r="O164" s="5">
        <f>RANK(Table135[[#This Row],[Total2]],Table135[Total2])</f>
        <v>8</v>
      </c>
    </row>
    <row r="165" spans="10:15">
      <c r="J165" s="3">
        <f>IF(COUNT(Table135[[#This Row],[BEE1]:[Column4]])&gt;1,MIN(Table135[[#This Row],[BEE1]:[Column2]]),0)</f>
        <v>0</v>
      </c>
      <c r="K165" s="17">
        <f>SUM(Table135[[#This Row],[BEE1]:[Column3]])-Table135[[#This Row],[Discard]]*0.9999</f>
        <v>0</v>
      </c>
      <c r="L165" s="2">
        <f>IF(Table135[[#This Row],[Total]]&lt;&gt;"",RANK(Table135[[#This Row],[Total]],Table135[Total]),"")</f>
        <v>8</v>
      </c>
      <c r="M165" s="44" t="str">
        <f>IF(Table135[[#This Row],[Name]]&gt;"",Table135[[#This Row],[Name]],"")</f>
        <v/>
      </c>
      <c r="N165">
        <f>SUM(Table135[[#This Row],[BEE1]:[Column3]])-Table135[[#This Row],[Discard]]</f>
        <v>0</v>
      </c>
      <c r="O165" s="5">
        <f>RANK(Table135[[#This Row],[Total2]],Table135[Total2])</f>
        <v>8</v>
      </c>
    </row>
    <row r="166" spans="10:15">
      <c r="J166" s="3">
        <f>IF(COUNT(Table135[[#This Row],[BEE1]:[Column4]])&gt;1,MIN(Table135[[#This Row],[BEE1]:[Column2]]),0)</f>
        <v>0</v>
      </c>
      <c r="K166" s="17">
        <f>SUM(Table135[[#This Row],[BEE1]:[Column3]])-Table135[[#This Row],[Discard]]*0.9999</f>
        <v>0</v>
      </c>
      <c r="L166" s="2">
        <f>IF(Table135[[#This Row],[Total]]&lt;&gt;"",RANK(Table135[[#This Row],[Total]],Table135[Total]),"")</f>
        <v>8</v>
      </c>
      <c r="M166" s="44" t="str">
        <f>IF(Table135[[#This Row],[Name]]&gt;"",Table135[[#This Row],[Name]],"")</f>
        <v/>
      </c>
      <c r="N166">
        <f>SUM(Table135[[#This Row],[BEE1]:[Column3]])-Table135[[#This Row],[Discard]]</f>
        <v>0</v>
      </c>
      <c r="O166" s="5">
        <f>RANK(Table135[[#This Row],[Total2]],Table135[Total2])</f>
        <v>8</v>
      </c>
    </row>
    <row r="167" spans="10:15">
      <c r="J167" s="3">
        <f>IF(COUNT(Table135[[#This Row],[BEE1]:[Column4]])&gt;1,MIN(Table135[[#This Row],[BEE1]:[Column2]]),0)</f>
        <v>0</v>
      </c>
      <c r="K167" s="17">
        <f>SUM(Table135[[#This Row],[BEE1]:[Column3]])-Table135[[#This Row],[Discard]]*0.9999</f>
        <v>0</v>
      </c>
      <c r="L167" s="2">
        <f>IF(Table135[[#This Row],[Total]]&lt;&gt;"",RANK(Table135[[#This Row],[Total]],Table135[Total]),"")</f>
        <v>8</v>
      </c>
      <c r="M167" s="44" t="str">
        <f>IF(Table135[[#This Row],[Name]]&gt;"",Table135[[#This Row],[Name]],"")</f>
        <v/>
      </c>
      <c r="N167">
        <f>SUM(Table135[[#This Row],[BEE1]:[Column3]])-Table135[[#This Row],[Discard]]</f>
        <v>0</v>
      </c>
      <c r="O167" s="5">
        <f>RANK(Table135[[#This Row],[Total2]],Table135[Total2])</f>
        <v>8</v>
      </c>
    </row>
    <row r="168" spans="10:15">
      <c r="J168" s="3">
        <f>IF(COUNT(Table135[[#This Row],[BEE1]:[Column4]])&gt;1,MIN(Table135[[#This Row],[BEE1]:[Column2]]),0)</f>
        <v>0</v>
      </c>
      <c r="K168" s="17">
        <f>SUM(Table135[[#This Row],[BEE1]:[Column3]])-Table135[[#This Row],[Discard]]*0.9999</f>
        <v>0</v>
      </c>
      <c r="L168" s="2">
        <f>IF(Table135[[#This Row],[Total]]&lt;&gt;"",RANK(Table135[[#This Row],[Total]],Table135[Total]),"")</f>
        <v>8</v>
      </c>
      <c r="M168" s="44" t="str">
        <f>IF(Table135[[#This Row],[Name]]&gt;"",Table135[[#This Row],[Name]],"")</f>
        <v/>
      </c>
      <c r="N168">
        <f>SUM(Table135[[#This Row],[BEE1]:[Column3]])-Table135[[#This Row],[Discard]]</f>
        <v>0</v>
      </c>
      <c r="O168" s="5">
        <f>RANK(Table135[[#This Row],[Total2]],Table135[Total2])</f>
        <v>8</v>
      </c>
    </row>
    <row r="169" spans="10:15">
      <c r="J169" s="3">
        <f>IF(COUNT(Table135[[#This Row],[BEE1]:[Column4]])&gt;1,MIN(Table135[[#This Row],[BEE1]:[Column2]]),0)</f>
        <v>0</v>
      </c>
      <c r="K169" s="17">
        <f>SUM(Table135[[#This Row],[BEE1]:[Column3]])-Table135[[#This Row],[Discard]]*0.9999</f>
        <v>0</v>
      </c>
      <c r="L169" s="2">
        <f>IF(Table135[[#This Row],[Total]]&lt;&gt;"",RANK(Table135[[#This Row],[Total]],Table135[Total]),"")</f>
        <v>8</v>
      </c>
      <c r="M169" s="44" t="str">
        <f>IF(Table135[[#This Row],[Name]]&gt;"",Table135[[#This Row],[Name]],"")</f>
        <v/>
      </c>
      <c r="N169">
        <f>SUM(Table135[[#This Row],[BEE1]:[Column3]])-Table135[[#This Row],[Discard]]</f>
        <v>0</v>
      </c>
      <c r="O169" s="5">
        <f>RANK(Table135[[#This Row],[Total2]],Table135[Total2])</f>
        <v>8</v>
      </c>
    </row>
    <row r="170" spans="10:15">
      <c r="J170" s="3">
        <f>IF(COUNT(Table135[[#This Row],[BEE1]:[Column4]])&gt;1,MIN(Table135[[#This Row],[BEE1]:[Column2]]),0)</f>
        <v>0</v>
      </c>
      <c r="K170" s="17">
        <f>SUM(Table135[[#This Row],[BEE1]:[Column3]])-Table135[[#This Row],[Discard]]*0.9999</f>
        <v>0</v>
      </c>
      <c r="L170" s="2">
        <f>IF(Table135[[#This Row],[Total]]&lt;&gt;"",RANK(Table135[[#This Row],[Total]],Table135[Total]),"")</f>
        <v>8</v>
      </c>
      <c r="M170" s="44" t="str">
        <f>IF(Table135[[#This Row],[Name]]&gt;"",Table135[[#This Row],[Name]],"")</f>
        <v/>
      </c>
      <c r="N170">
        <f>SUM(Table135[[#This Row],[BEE1]:[Column3]])-Table135[[#This Row],[Discard]]</f>
        <v>0</v>
      </c>
      <c r="O170" s="5">
        <f>RANK(Table135[[#This Row],[Total2]],Table135[Total2])</f>
        <v>8</v>
      </c>
    </row>
    <row r="171" spans="10:15">
      <c r="J171" s="3">
        <f>IF(COUNT(Table135[[#This Row],[BEE1]:[Column4]])&gt;1,MIN(Table135[[#This Row],[BEE1]:[Column2]]),0)</f>
        <v>0</v>
      </c>
      <c r="K171" s="17">
        <f>SUM(Table135[[#This Row],[BEE1]:[Column3]])-Table135[[#This Row],[Discard]]*0.9999</f>
        <v>0</v>
      </c>
      <c r="L171" s="2">
        <f>IF(Table135[[#This Row],[Total]]&lt;&gt;"",RANK(Table135[[#This Row],[Total]],Table135[Total]),"")</f>
        <v>8</v>
      </c>
      <c r="M171" s="44" t="str">
        <f>IF(Table135[[#This Row],[Name]]&gt;"",Table135[[#This Row],[Name]],"")</f>
        <v/>
      </c>
      <c r="N171">
        <f>SUM(Table135[[#This Row],[BEE1]:[Column3]])-Table135[[#This Row],[Discard]]</f>
        <v>0</v>
      </c>
      <c r="O171" s="5">
        <f>RANK(Table135[[#This Row],[Total2]],Table135[Total2])</f>
        <v>8</v>
      </c>
    </row>
    <row r="172" spans="10:15">
      <c r="J172" s="3">
        <f>IF(COUNT(Table135[[#This Row],[BEE1]:[Column4]])&gt;1,MIN(Table135[[#This Row],[BEE1]:[Column2]]),0)</f>
        <v>0</v>
      </c>
      <c r="K172" s="17">
        <f>SUM(Table135[[#This Row],[BEE1]:[Column3]])-Table135[[#This Row],[Discard]]*0.9999</f>
        <v>0</v>
      </c>
      <c r="L172" s="2">
        <f>IF(Table135[[#This Row],[Total]]&lt;&gt;"",RANK(Table135[[#This Row],[Total]],Table135[Total]),"")</f>
        <v>8</v>
      </c>
      <c r="M172" s="44" t="str">
        <f>IF(Table135[[#This Row],[Name]]&gt;"",Table135[[#This Row],[Name]],"")</f>
        <v/>
      </c>
      <c r="N172">
        <f>SUM(Table135[[#This Row],[BEE1]:[Column3]])-Table135[[#This Row],[Discard]]</f>
        <v>0</v>
      </c>
      <c r="O172" s="5">
        <f>RANK(Table135[[#This Row],[Total2]],Table135[Total2])</f>
        <v>8</v>
      </c>
    </row>
    <row r="173" spans="10:15">
      <c r="J173" s="3">
        <f>IF(COUNT(Table135[[#This Row],[BEE1]:[Column4]])&gt;1,MIN(Table135[[#This Row],[BEE1]:[Column2]]),0)</f>
        <v>0</v>
      </c>
      <c r="K173" s="17">
        <f>SUM(Table135[[#This Row],[BEE1]:[Column3]])-Table135[[#This Row],[Discard]]*0.9999</f>
        <v>0</v>
      </c>
      <c r="L173" s="2">
        <f>IF(Table135[[#This Row],[Total]]&lt;&gt;"",RANK(Table135[[#This Row],[Total]],Table135[Total]),"")</f>
        <v>8</v>
      </c>
      <c r="M173" s="44" t="str">
        <f>IF(Table135[[#This Row],[Name]]&gt;"",Table135[[#This Row],[Name]],"")</f>
        <v/>
      </c>
      <c r="N173">
        <f>SUM(Table135[[#This Row],[BEE1]:[Column3]])-Table135[[#This Row],[Discard]]</f>
        <v>0</v>
      </c>
      <c r="O173" s="5">
        <f>RANK(Table135[[#This Row],[Total2]],Table135[Total2])</f>
        <v>8</v>
      </c>
    </row>
    <row r="174" spans="10:15">
      <c r="J174" s="3">
        <f>IF(COUNT(Table135[[#This Row],[BEE1]:[Column4]])&gt;1,MIN(Table135[[#This Row],[BEE1]:[Column2]]),0)</f>
        <v>0</v>
      </c>
      <c r="K174" s="17">
        <f>SUM(Table135[[#This Row],[BEE1]:[Column3]])-Table135[[#This Row],[Discard]]*0.9999</f>
        <v>0</v>
      </c>
      <c r="L174" s="2">
        <f>IF(Table135[[#This Row],[Total]]&lt;&gt;"",RANK(Table135[[#This Row],[Total]],Table135[Total]),"")</f>
        <v>8</v>
      </c>
      <c r="M174" s="44" t="str">
        <f>IF(Table135[[#This Row],[Name]]&gt;"",Table135[[#This Row],[Name]],"")</f>
        <v/>
      </c>
      <c r="N174">
        <f>SUM(Table135[[#This Row],[BEE1]:[Column3]])-Table135[[#This Row],[Discard]]</f>
        <v>0</v>
      </c>
      <c r="O174" s="5">
        <f>RANK(Table135[[#This Row],[Total2]],Table135[Total2])</f>
        <v>8</v>
      </c>
    </row>
    <row r="175" spans="10:15">
      <c r="J175" s="3">
        <f>IF(COUNT(Table135[[#This Row],[BEE1]:[Column4]])&gt;1,MIN(Table135[[#This Row],[BEE1]:[Column2]]),0)</f>
        <v>0</v>
      </c>
      <c r="K175" s="17">
        <f>SUM(Table135[[#This Row],[BEE1]:[Column3]])-Table135[[#This Row],[Discard]]*0.9999</f>
        <v>0</v>
      </c>
      <c r="L175" s="2">
        <f>IF(Table135[[#This Row],[Total]]&lt;&gt;"",RANK(Table135[[#This Row],[Total]],Table135[Total]),"")</f>
        <v>8</v>
      </c>
      <c r="M175" s="44" t="str">
        <f>IF(Table135[[#This Row],[Name]]&gt;"",Table135[[#This Row],[Name]],"")</f>
        <v/>
      </c>
      <c r="N175">
        <f>SUM(Table135[[#This Row],[BEE1]:[Column3]])-Table135[[#This Row],[Discard]]</f>
        <v>0</v>
      </c>
      <c r="O175" s="5">
        <f>RANK(Table135[[#This Row],[Total2]],Table135[Total2])</f>
        <v>8</v>
      </c>
    </row>
    <row r="176" spans="10:15">
      <c r="J176" s="3">
        <f>IF(COUNT(Table135[[#This Row],[BEE1]:[Column4]])&gt;1,MIN(Table135[[#This Row],[BEE1]:[Column2]]),0)</f>
        <v>0</v>
      </c>
      <c r="K176" s="17">
        <f>SUM(Table135[[#This Row],[BEE1]:[Column3]])-Table135[[#This Row],[Discard]]*0.9999</f>
        <v>0</v>
      </c>
      <c r="L176" s="2">
        <f>IF(Table135[[#This Row],[Total]]&lt;&gt;"",RANK(Table135[[#This Row],[Total]],Table135[Total]),"")</f>
        <v>8</v>
      </c>
      <c r="M176" s="44" t="str">
        <f>IF(Table135[[#This Row],[Name]]&gt;"",Table135[[#This Row],[Name]],"")</f>
        <v/>
      </c>
      <c r="N176">
        <f>SUM(Table135[[#This Row],[BEE1]:[Column3]])-Table135[[#This Row],[Discard]]</f>
        <v>0</v>
      </c>
      <c r="O176" s="5">
        <f>RANK(Table135[[#This Row],[Total2]],Table135[Total2])</f>
        <v>8</v>
      </c>
    </row>
    <row r="177" spans="10:15">
      <c r="J177" s="3">
        <f>IF(COUNT(Table135[[#This Row],[BEE1]:[Column4]])&gt;1,MIN(Table135[[#This Row],[BEE1]:[Column2]]),0)</f>
        <v>0</v>
      </c>
      <c r="K177" s="17">
        <f>SUM(Table135[[#This Row],[BEE1]:[Column3]])-Table135[[#This Row],[Discard]]*0.9999</f>
        <v>0</v>
      </c>
      <c r="L177" s="2">
        <f>IF(Table135[[#This Row],[Total]]&lt;&gt;"",RANK(Table135[[#This Row],[Total]],Table135[Total]),"")</f>
        <v>8</v>
      </c>
      <c r="M177" s="44" t="str">
        <f>IF(Table135[[#This Row],[Name]]&gt;"",Table135[[#This Row],[Name]],"")</f>
        <v/>
      </c>
      <c r="N177">
        <f>SUM(Table135[[#This Row],[BEE1]:[Column3]])-Table135[[#This Row],[Discard]]</f>
        <v>0</v>
      </c>
      <c r="O177" s="5">
        <f>RANK(Table135[[#This Row],[Total2]],Table135[Total2])</f>
        <v>8</v>
      </c>
    </row>
    <row r="178" spans="10:15">
      <c r="J178" s="3">
        <f>IF(COUNT(Table135[[#This Row],[BEE1]:[Column4]])&gt;1,MIN(Table135[[#This Row],[BEE1]:[Column2]]),0)</f>
        <v>0</v>
      </c>
      <c r="K178" s="17">
        <f>SUM(Table135[[#This Row],[BEE1]:[Column3]])-Table135[[#This Row],[Discard]]*0.9999</f>
        <v>0</v>
      </c>
      <c r="L178" s="2">
        <f>IF(Table135[[#This Row],[Total]]&lt;&gt;"",RANK(Table135[[#This Row],[Total]],Table135[Total]),"")</f>
        <v>8</v>
      </c>
      <c r="M178" s="44" t="str">
        <f>IF(Table135[[#This Row],[Name]]&gt;"",Table135[[#This Row],[Name]],"")</f>
        <v/>
      </c>
      <c r="N178">
        <f>SUM(Table135[[#This Row],[BEE1]:[Column3]])-Table135[[#This Row],[Discard]]</f>
        <v>0</v>
      </c>
      <c r="O178" s="5">
        <f>RANK(Table135[[#This Row],[Total2]],Table135[Total2])</f>
        <v>8</v>
      </c>
    </row>
    <row r="179" spans="10:15">
      <c r="J179" s="3">
        <f>IF(COUNT(Table135[[#This Row],[BEE1]:[Column4]])&gt;1,MIN(Table135[[#This Row],[BEE1]:[Column2]]),0)</f>
        <v>0</v>
      </c>
      <c r="K179" s="17">
        <f>SUM(Table135[[#This Row],[BEE1]:[Column3]])-Table135[[#This Row],[Discard]]*0.9999</f>
        <v>0</v>
      </c>
      <c r="L179" s="2">
        <f>IF(Table135[[#This Row],[Total]]&lt;&gt;"",RANK(Table135[[#This Row],[Total]],Table135[Total]),"")</f>
        <v>8</v>
      </c>
      <c r="M179" s="44" t="str">
        <f>IF(Table135[[#This Row],[Name]]&gt;"",Table135[[#This Row],[Name]],"")</f>
        <v/>
      </c>
      <c r="N179">
        <f>SUM(Table135[[#This Row],[BEE1]:[Column3]])-Table135[[#This Row],[Discard]]</f>
        <v>0</v>
      </c>
      <c r="O179" s="5">
        <f>RANK(Table135[[#This Row],[Total2]],Table135[Total2])</f>
        <v>8</v>
      </c>
    </row>
    <row r="180" spans="10:15">
      <c r="J180" s="3">
        <f>IF(COUNT(Table135[[#This Row],[BEE1]:[Column4]])&gt;1,MIN(Table135[[#This Row],[BEE1]:[Column2]]),0)</f>
        <v>0</v>
      </c>
      <c r="K180" s="17">
        <f>SUM(Table135[[#This Row],[BEE1]:[Column3]])-Table135[[#This Row],[Discard]]*0.9999</f>
        <v>0</v>
      </c>
      <c r="L180" s="2">
        <f>IF(Table135[[#This Row],[Total]]&lt;&gt;"",RANK(Table135[[#This Row],[Total]],Table135[Total]),"")</f>
        <v>8</v>
      </c>
      <c r="M180" s="44" t="str">
        <f>IF(Table135[[#This Row],[Name]]&gt;"",Table135[[#This Row],[Name]],"")</f>
        <v/>
      </c>
      <c r="N180">
        <f>SUM(Table135[[#This Row],[BEE1]:[Column3]])-Table135[[#This Row],[Discard]]</f>
        <v>0</v>
      </c>
      <c r="O180" s="5">
        <f>RANK(Table135[[#This Row],[Total2]],Table135[Total2])</f>
        <v>8</v>
      </c>
    </row>
    <row r="181" spans="10:15">
      <c r="J181" s="3">
        <f>IF(COUNT(Table135[[#This Row],[BEE1]:[Column4]])&gt;1,MIN(Table135[[#This Row],[BEE1]:[Column2]]),0)</f>
        <v>0</v>
      </c>
      <c r="K181" s="17">
        <f>SUM(Table135[[#This Row],[BEE1]:[Column3]])-Table135[[#This Row],[Discard]]*0.9999</f>
        <v>0</v>
      </c>
      <c r="L181" s="2">
        <f>IF(Table135[[#This Row],[Total]]&lt;&gt;"",RANK(Table135[[#This Row],[Total]],Table135[Total]),"")</f>
        <v>8</v>
      </c>
      <c r="M181" s="44" t="str">
        <f>IF(Table135[[#This Row],[Name]]&gt;"",Table135[[#This Row],[Name]],"")</f>
        <v/>
      </c>
      <c r="N181">
        <f>SUM(Table135[[#This Row],[BEE1]:[Column3]])-Table135[[#This Row],[Discard]]</f>
        <v>0</v>
      </c>
      <c r="O181" s="5">
        <f>RANK(Table135[[#This Row],[Total2]],Table135[Total2])</f>
        <v>8</v>
      </c>
    </row>
    <row r="182" spans="10:15">
      <c r="J182" s="3">
        <f>IF(COUNT(Table135[[#This Row],[BEE1]:[Column4]])&gt;1,MIN(Table135[[#This Row],[BEE1]:[Column2]]),0)</f>
        <v>0</v>
      </c>
      <c r="K182" s="17">
        <f>SUM(Table135[[#This Row],[BEE1]:[Column3]])-Table135[[#This Row],[Discard]]*0.9999</f>
        <v>0</v>
      </c>
      <c r="L182" s="2">
        <f>IF(Table135[[#This Row],[Total]]&lt;&gt;"",RANK(Table135[[#This Row],[Total]],Table135[Total]),"")</f>
        <v>8</v>
      </c>
      <c r="M182" s="44" t="str">
        <f>IF(Table135[[#This Row],[Name]]&gt;"",Table135[[#This Row],[Name]],"")</f>
        <v/>
      </c>
      <c r="N182">
        <f>SUM(Table135[[#This Row],[BEE1]:[Column3]])-Table135[[#This Row],[Discard]]</f>
        <v>0</v>
      </c>
      <c r="O182" s="5">
        <f>RANK(Table135[[#This Row],[Total2]],Table135[Total2])</f>
        <v>8</v>
      </c>
    </row>
    <row r="183" spans="10:15">
      <c r="J183" s="3">
        <f>IF(COUNT(Table135[[#This Row],[BEE1]:[Column4]])&gt;1,MIN(Table135[[#This Row],[BEE1]:[Column2]]),0)</f>
        <v>0</v>
      </c>
      <c r="K183" s="17">
        <f>SUM(Table135[[#This Row],[BEE1]:[Column3]])-Table135[[#This Row],[Discard]]*0.9999</f>
        <v>0</v>
      </c>
      <c r="L183" s="2">
        <f>IF(Table135[[#This Row],[Total]]&lt;&gt;"",RANK(Table135[[#This Row],[Total]],Table135[Total]),"")</f>
        <v>8</v>
      </c>
      <c r="M183" s="44" t="str">
        <f>IF(Table135[[#This Row],[Name]]&gt;"",Table135[[#This Row],[Name]],"")</f>
        <v/>
      </c>
      <c r="N183">
        <f>SUM(Table135[[#This Row],[BEE1]:[Column3]])-Table135[[#This Row],[Discard]]</f>
        <v>0</v>
      </c>
      <c r="O183" s="5">
        <f>RANK(Table135[[#This Row],[Total2]],Table135[Total2])</f>
        <v>8</v>
      </c>
    </row>
    <row r="184" spans="10:15">
      <c r="J184" s="3">
        <f>IF(COUNT(Table135[[#This Row],[BEE1]:[Column4]])&gt;1,MIN(Table135[[#This Row],[BEE1]:[Column2]]),0)</f>
        <v>0</v>
      </c>
      <c r="K184" s="17">
        <f>SUM(Table135[[#This Row],[BEE1]:[Column3]])-Table135[[#This Row],[Discard]]*0.9999</f>
        <v>0</v>
      </c>
      <c r="L184" s="2">
        <f>IF(Table135[[#This Row],[Total]]&lt;&gt;"",RANK(Table135[[#This Row],[Total]],Table135[Total]),"")</f>
        <v>8</v>
      </c>
      <c r="M184" s="44" t="str">
        <f>IF(Table135[[#This Row],[Name]]&gt;"",Table135[[#This Row],[Name]],"")</f>
        <v/>
      </c>
      <c r="N184">
        <f>SUM(Table135[[#This Row],[BEE1]:[Column3]])-Table135[[#This Row],[Discard]]</f>
        <v>0</v>
      </c>
      <c r="O184" s="5">
        <f>RANK(Table135[[#This Row],[Total2]],Table135[Total2])</f>
        <v>8</v>
      </c>
    </row>
    <row r="185" spans="10:15">
      <c r="J185" s="3">
        <f>IF(COUNT(Table135[[#This Row],[BEE1]:[Column4]])&gt;1,MIN(Table135[[#This Row],[BEE1]:[Column2]]),0)</f>
        <v>0</v>
      </c>
      <c r="K185" s="17">
        <f>SUM(Table135[[#This Row],[BEE1]:[Column3]])-Table135[[#This Row],[Discard]]*0.9999</f>
        <v>0</v>
      </c>
      <c r="L185" s="2">
        <f>IF(Table135[[#This Row],[Total]]&lt;&gt;"",RANK(Table135[[#This Row],[Total]],Table135[Total]),"")</f>
        <v>8</v>
      </c>
      <c r="M185" s="44" t="str">
        <f>IF(Table135[[#This Row],[Name]]&gt;"",Table135[[#This Row],[Name]],"")</f>
        <v/>
      </c>
      <c r="N185">
        <f>SUM(Table135[[#This Row],[BEE1]:[Column3]])-Table135[[#This Row],[Discard]]</f>
        <v>0</v>
      </c>
      <c r="O185" s="5">
        <f>RANK(Table135[[#This Row],[Total2]],Table135[Total2])</f>
        <v>8</v>
      </c>
    </row>
    <row r="186" spans="10:15">
      <c r="J186" s="3">
        <f>IF(COUNT(Table135[[#This Row],[BEE1]:[Column4]])&gt;1,MIN(Table135[[#This Row],[BEE1]:[Column2]]),0)</f>
        <v>0</v>
      </c>
      <c r="K186" s="17">
        <f>SUM(Table135[[#This Row],[BEE1]:[Column3]])-Table135[[#This Row],[Discard]]*0.9999</f>
        <v>0</v>
      </c>
      <c r="L186" s="2">
        <f>IF(Table135[[#This Row],[Total]]&lt;&gt;"",RANK(Table135[[#This Row],[Total]],Table135[Total]),"")</f>
        <v>8</v>
      </c>
      <c r="M186" s="44" t="str">
        <f>IF(Table135[[#This Row],[Name]]&gt;"",Table135[[#This Row],[Name]],"")</f>
        <v/>
      </c>
      <c r="N186">
        <f>SUM(Table135[[#This Row],[BEE1]:[Column3]])-Table135[[#This Row],[Discard]]</f>
        <v>0</v>
      </c>
      <c r="O186" s="5">
        <f>RANK(Table135[[#This Row],[Total2]],Table135[Total2])</f>
        <v>8</v>
      </c>
    </row>
    <row r="187" spans="10:15">
      <c r="J187" s="3">
        <f>IF(COUNT(Table135[[#This Row],[BEE1]:[Column4]])&gt;1,MIN(Table135[[#This Row],[BEE1]:[Column2]]),0)</f>
        <v>0</v>
      </c>
      <c r="K187" s="17">
        <f>SUM(Table135[[#This Row],[BEE1]:[Column3]])-Table135[[#This Row],[Discard]]*0.9999</f>
        <v>0</v>
      </c>
      <c r="L187" s="2">
        <f>IF(Table135[[#This Row],[Total]]&lt;&gt;"",RANK(Table135[[#This Row],[Total]],Table135[Total]),"")</f>
        <v>8</v>
      </c>
      <c r="M187" s="44" t="str">
        <f>IF(Table135[[#This Row],[Name]]&gt;"",Table135[[#This Row],[Name]],"")</f>
        <v/>
      </c>
      <c r="N187">
        <f>SUM(Table135[[#This Row],[BEE1]:[Column3]])-Table135[[#This Row],[Discard]]</f>
        <v>0</v>
      </c>
      <c r="O187" s="5">
        <f>RANK(Table135[[#This Row],[Total2]],Table135[Total2])</f>
        <v>8</v>
      </c>
    </row>
    <row r="188" spans="10:15">
      <c r="J188" s="3">
        <f>IF(COUNT(Table135[[#This Row],[BEE1]:[Column4]])&gt;1,MIN(Table135[[#This Row],[BEE1]:[Column2]]),0)</f>
        <v>0</v>
      </c>
      <c r="K188" s="17">
        <f>SUM(Table135[[#This Row],[BEE1]:[Column3]])-Table135[[#This Row],[Discard]]*0.9999</f>
        <v>0</v>
      </c>
      <c r="L188" s="2">
        <f>IF(Table135[[#This Row],[Total]]&lt;&gt;"",RANK(Table135[[#This Row],[Total]],Table135[Total]),"")</f>
        <v>8</v>
      </c>
      <c r="M188" s="44" t="str">
        <f>IF(Table135[[#This Row],[Name]]&gt;"",Table135[[#This Row],[Name]],"")</f>
        <v/>
      </c>
      <c r="N188">
        <f>SUM(Table135[[#This Row],[BEE1]:[Column3]])-Table135[[#This Row],[Discard]]</f>
        <v>0</v>
      </c>
      <c r="O188" s="5">
        <f>RANK(Table135[[#This Row],[Total2]],Table135[Total2])</f>
        <v>8</v>
      </c>
    </row>
    <row r="189" spans="10:15">
      <c r="J189" s="3">
        <f>IF(COUNT(Table135[[#This Row],[BEE1]:[Column4]])&gt;1,MIN(Table135[[#This Row],[BEE1]:[Column2]]),0)</f>
        <v>0</v>
      </c>
      <c r="K189" s="17">
        <f>SUM(Table135[[#This Row],[BEE1]:[Column3]])-Table135[[#This Row],[Discard]]*0.9999</f>
        <v>0</v>
      </c>
      <c r="L189" s="2">
        <f>IF(Table135[[#This Row],[Total]]&lt;&gt;"",RANK(Table135[[#This Row],[Total]],Table135[Total]),"")</f>
        <v>8</v>
      </c>
      <c r="M189" s="44" t="str">
        <f>IF(Table135[[#This Row],[Name]]&gt;"",Table135[[#This Row],[Name]],"")</f>
        <v/>
      </c>
      <c r="N189">
        <f>SUM(Table135[[#This Row],[BEE1]:[Column3]])-Table135[[#This Row],[Discard]]</f>
        <v>0</v>
      </c>
      <c r="O189" s="5">
        <f>RANK(Table135[[#This Row],[Total2]],Table135[Total2])</f>
        <v>8</v>
      </c>
    </row>
    <row r="190" spans="10:15">
      <c r="J190" s="3">
        <f>IF(COUNT(Table135[[#This Row],[BEE1]:[Column4]])&gt;1,MIN(Table135[[#This Row],[BEE1]:[Column2]]),0)</f>
        <v>0</v>
      </c>
      <c r="K190" s="17">
        <f>SUM(Table135[[#This Row],[BEE1]:[Column3]])-Table135[[#This Row],[Discard]]*0.9999</f>
        <v>0</v>
      </c>
      <c r="L190" s="2">
        <f>IF(Table135[[#This Row],[Total]]&lt;&gt;"",RANK(Table135[[#This Row],[Total]],Table135[Total]),"")</f>
        <v>8</v>
      </c>
      <c r="M190" s="44" t="str">
        <f>IF(Table135[[#This Row],[Name]]&gt;"",Table135[[#This Row],[Name]],"")</f>
        <v/>
      </c>
      <c r="N190">
        <f>SUM(Table135[[#This Row],[BEE1]:[Column3]])-Table135[[#This Row],[Discard]]</f>
        <v>0</v>
      </c>
      <c r="O190" s="5">
        <f>RANK(Table135[[#This Row],[Total2]],Table135[Total2])</f>
        <v>8</v>
      </c>
    </row>
    <row r="191" spans="10:15">
      <c r="J191" s="3">
        <f>IF(COUNT(Table135[[#This Row],[BEE1]:[Column4]])&gt;1,MIN(Table135[[#This Row],[BEE1]:[Column2]]),0)</f>
        <v>0</v>
      </c>
      <c r="K191" s="17">
        <f>SUM(Table135[[#This Row],[BEE1]:[Column3]])-Table135[[#This Row],[Discard]]*0.9999</f>
        <v>0</v>
      </c>
      <c r="L191" s="2">
        <f>IF(Table135[[#This Row],[Total]]&lt;&gt;"",RANK(Table135[[#This Row],[Total]],Table135[Total]),"")</f>
        <v>8</v>
      </c>
      <c r="M191" s="44" t="str">
        <f>IF(Table135[[#This Row],[Name]]&gt;"",Table135[[#This Row],[Name]],"")</f>
        <v/>
      </c>
      <c r="N191">
        <f>SUM(Table135[[#This Row],[BEE1]:[Column3]])-Table135[[#This Row],[Discard]]</f>
        <v>0</v>
      </c>
      <c r="O191" s="5">
        <f>RANK(Table135[[#This Row],[Total2]],Table135[Total2])</f>
        <v>8</v>
      </c>
    </row>
    <row r="192" spans="10:15">
      <c r="J192" s="3">
        <f>IF(COUNT(Table135[[#This Row],[BEE1]:[Column4]])&gt;1,MIN(Table135[[#This Row],[BEE1]:[Column2]]),0)</f>
        <v>0</v>
      </c>
      <c r="K192" s="17">
        <f>SUM(Table135[[#This Row],[BEE1]:[Column3]])-Table135[[#This Row],[Discard]]*0.9999</f>
        <v>0</v>
      </c>
      <c r="L192" s="2">
        <f>IF(Table135[[#This Row],[Total]]&lt;&gt;"",RANK(Table135[[#This Row],[Total]],Table135[Total]),"")</f>
        <v>8</v>
      </c>
      <c r="M192" s="44" t="str">
        <f>IF(Table135[[#This Row],[Name]]&gt;"",Table135[[#This Row],[Name]],"")</f>
        <v/>
      </c>
      <c r="N192">
        <f>SUM(Table135[[#This Row],[BEE1]:[Column3]])-Table135[[#This Row],[Discard]]</f>
        <v>0</v>
      </c>
      <c r="O192" s="5">
        <f>RANK(Table135[[#This Row],[Total2]],Table135[Total2])</f>
        <v>8</v>
      </c>
    </row>
    <row r="193" spans="10:15">
      <c r="J193" s="3">
        <f>IF(COUNT(Table135[[#This Row],[BEE1]:[Column4]])&gt;1,MIN(Table135[[#This Row],[BEE1]:[Column2]]),0)</f>
        <v>0</v>
      </c>
      <c r="K193" s="17">
        <f>SUM(Table135[[#This Row],[BEE1]:[Column3]])-Table135[[#This Row],[Discard]]*0.9999</f>
        <v>0</v>
      </c>
      <c r="L193" s="2">
        <f>IF(Table135[[#This Row],[Total]]&lt;&gt;"",RANK(Table135[[#This Row],[Total]],Table135[Total]),"")</f>
        <v>8</v>
      </c>
      <c r="M193" s="44" t="str">
        <f>IF(Table135[[#This Row],[Name]]&gt;"",Table135[[#This Row],[Name]],"")</f>
        <v/>
      </c>
      <c r="N193">
        <f>SUM(Table135[[#This Row],[BEE1]:[Column3]])-Table135[[#This Row],[Discard]]</f>
        <v>0</v>
      </c>
      <c r="O193" s="5">
        <f>RANK(Table135[[#This Row],[Total2]],Table135[Total2])</f>
        <v>8</v>
      </c>
    </row>
    <row r="194" spans="10:15">
      <c r="J194" s="3">
        <f>IF(COUNT(Table135[[#This Row],[BEE1]:[Column4]])&gt;1,MIN(Table135[[#This Row],[BEE1]:[Column2]]),0)</f>
        <v>0</v>
      </c>
      <c r="K194" s="17">
        <f>SUM(Table135[[#This Row],[BEE1]:[Column3]])-Table135[[#This Row],[Discard]]*0.9999</f>
        <v>0</v>
      </c>
      <c r="L194" s="2">
        <f>IF(Table135[[#This Row],[Total]]&lt;&gt;"",RANK(Table135[[#This Row],[Total]],Table135[Total]),"")</f>
        <v>8</v>
      </c>
      <c r="M194" s="44" t="str">
        <f>IF(Table135[[#This Row],[Name]]&gt;"",Table135[[#This Row],[Name]],"")</f>
        <v/>
      </c>
      <c r="N194">
        <f>SUM(Table135[[#This Row],[BEE1]:[Column3]])-Table135[[#This Row],[Discard]]</f>
        <v>0</v>
      </c>
      <c r="O194" s="5">
        <f>RANK(Table135[[#This Row],[Total2]],Table135[Total2])</f>
        <v>8</v>
      </c>
    </row>
    <row r="195" spans="10:15">
      <c r="J195" s="3">
        <f>IF(COUNT(Table135[[#This Row],[BEE1]:[Column4]])&gt;1,MIN(Table135[[#This Row],[BEE1]:[Column2]]),0)</f>
        <v>0</v>
      </c>
      <c r="K195" s="17">
        <f>SUM(Table135[[#This Row],[BEE1]:[Column3]])-Table135[[#This Row],[Discard]]*0.9999</f>
        <v>0</v>
      </c>
      <c r="L195" s="2">
        <f>IF(Table135[[#This Row],[Total]]&lt;&gt;"",RANK(Table135[[#This Row],[Total]],Table135[Total]),"")</f>
        <v>8</v>
      </c>
      <c r="M195" s="44" t="str">
        <f>IF(Table135[[#This Row],[Name]]&gt;"",Table135[[#This Row],[Name]],"")</f>
        <v/>
      </c>
      <c r="N195">
        <f>SUM(Table135[[#This Row],[BEE1]:[Column3]])-Table135[[#This Row],[Discard]]</f>
        <v>0</v>
      </c>
      <c r="O195" s="5">
        <f>RANK(Table135[[#This Row],[Total2]],Table135[Total2])</f>
        <v>8</v>
      </c>
    </row>
    <row r="196" spans="10:15">
      <c r="J196" s="3">
        <f>IF(COUNT(Table135[[#This Row],[BEE1]:[Column4]])&gt;1,MIN(Table135[[#This Row],[BEE1]:[Column2]]),0)</f>
        <v>0</v>
      </c>
      <c r="K196" s="17">
        <f>SUM(Table135[[#This Row],[BEE1]:[Column3]])-Table135[[#This Row],[Discard]]*0.9999</f>
        <v>0</v>
      </c>
      <c r="L196" s="2">
        <f>IF(Table135[[#This Row],[Total]]&lt;&gt;"",RANK(Table135[[#This Row],[Total]],Table135[Total]),"")</f>
        <v>8</v>
      </c>
      <c r="M196" s="44" t="str">
        <f>IF(Table135[[#This Row],[Name]]&gt;"",Table135[[#This Row],[Name]],"")</f>
        <v/>
      </c>
      <c r="N196">
        <f>SUM(Table135[[#This Row],[BEE1]:[Column3]])-Table135[[#This Row],[Discard]]</f>
        <v>0</v>
      </c>
      <c r="O196" s="5">
        <f>RANK(Table135[[#This Row],[Total2]],Table135[Total2])</f>
        <v>8</v>
      </c>
    </row>
    <row r="197" spans="10:15">
      <c r="J197" s="3">
        <f>IF(COUNT(Table135[[#This Row],[BEE1]:[Column4]])&gt;1,MIN(Table135[[#This Row],[BEE1]:[Column2]]),0)</f>
        <v>0</v>
      </c>
      <c r="K197" s="17">
        <f>SUM(Table135[[#This Row],[BEE1]:[Column3]])-Table135[[#This Row],[Discard]]*0.9999</f>
        <v>0</v>
      </c>
      <c r="L197" s="2">
        <f>IF(Table135[[#This Row],[Total]]&lt;&gt;"",RANK(Table135[[#This Row],[Total]],Table135[Total]),"")</f>
        <v>8</v>
      </c>
      <c r="M197" s="44" t="str">
        <f>IF(Table135[[#This Row],[Name]]&gt;"",Table135[[#This Row],[Name]],"")</f>
        <v/>
      </c>
      <c r="N197">
        <f>SUM(Table135[[#This Row],[BEE1]:[Column3]])-Table135[[#This Row],[Discard]]</f>
        <v>0</v>
      </c>
      <c r="O197" s="5">
        <f>RANK(Table135[[#This Row],[Total2]],Table135[Total2])</f>
        <v>8</v>
      </c>
    </row>
    <row r="198" spans="10:15">
      <c r="J198" s="3">
        <f>IF(COUNT(Table135[[#This Row],[BEE1]:[Column4]])&gt;1,MIN(Table135[[#This Row],[BEE1]:[Column2]]),0)</f>
        <v>0</v>
      </c>
      <c r="K198" s="17">
        <f>SUM(Table135[[#This Row],[BEE1]:[Column3]])-Table135[[#This Row],[Discard]]*0.9999</f>
        <v>0</v>
      </c>
      <c r="L198" s="2">
        <f>IF(Table135[[#This Row],[Total]]&lt;&gt;"",RANK(Table135[[#This Row],[Total]],Table135[Total]),"")</f>
        <v>8</v>
      </c>
      <c r="M198" s="44" t="str">
        <f>IF(Table135[[#This Row],[Name]]&gt;"",Table135[[#This Row],[Name]],"")</f>
        <v/>
      </c>
      <c r="N198">
        <f>SUM(Table135[[#This Row],[BEE1]:[Column3]])-Table135[[#This Row],[Discard]]</f>
        <v>0</v>
      </c>
      <c r="O198" s="5">
        <f>RANK(Table135[[#This Row],[Total2]],Table135[Total2])</f>
        <v>8</v>
      </c>
    </row>
    <row r="199" spans="10:15">
      <c r="J199" s="3">
        <f>IF(COUNT(Table135[[#This Row],[BEE1]:[Column4]])&gt;1,MIN(Table135[[#This Row],[BEE1]:[Column2]]),0)</f>
        <v>0</v>
      </c>
      <c r="K199" s="17">
        <f>SUM(Table135[[#This Row],[BEE1]:[Column3]])-Table135[[#This Row],[Discard]]*0.9999</f>
        <v>0</v>
      </c>
      <c r="L199" s="2">
        <f>IF(Table135[[#This Row],[Total]]&lt;&gt;"",RANK(Table135[[#This Row],[Total]],Table135[Total]),"")</f>
        <v>8</v>
      </c>
      <c r="M199" s="44" t="str">
        <f>IF(Table135[[#This Row],[Name]]&gt;"",Table135[[#This Row],[Name]],"")</f>
        <v/>
      </c>
      <c r="N199">
        <f>SUM(Table135[[#This Row],[BEE1]:[Column3]])-Table135[[#This Row],[Discard]]</f>
        <v>0</v>
      </c>
      <c r="O199" s="5">
        <f>RANK(Table135[[#This Row],[Total2]],Table135[Total2])</f>
        <v>8</v>
      </c>
    </row>
    <row r="200" spans="10:15">
      <c r="J200" s="3">
        <f>IF(COUNT(Table135[[#This Row],[BEE1]:[Column4]])&gt;1,MIN(Table135[[#This Row],[BEE1]:[Column2]]),0)</f>
        <v>0</v>
      </c>
      <c r="K200" s="17">
        <f>SUM(Table135[[#This Row],[BEE1]:[Column3]])-Table135[[#This Row],[Discard]]*0.9999</f>
        <v>0</v>
      </c>
      <c r="L200" s="2">
        <f>IF(Table135[[#This Row],[Total]]&lt;&gt;"",RANK(Table135[[#This Row],[Total]],Table135[Total]),"")</f>
        <v>8</v>
      </c>
      <c r="M200" s="44" t="str">
        <f>IF(Table135[[#This Row],[Name]]&gt;"",Table135[[#This Row],[Name]],"")</f>
        <v/>
      </c>
      <c r="N200">
        <f>SUM(Table135[[#This Row],[BEE1]:[Column3]])-Table135[[#This Row],[Discard]]</f>
        <v>0</v>
      </c>
      <c r="O200" s="5">
        <f>RANK(Table135[[#This Row],[Total2]],Table135[Total2])</f>
        <v>8</v>
      </c>
    </row>
    <row r="201" spans="10:15">
      <c r="J201" s="3">
        <f>IF(COUNT(Table135[[#This Row],[BEE1]:[Column4]])&gt;1,MIN(Table135[[#This Row],[BEE1]:[Column2]]),0)</f>
        <v>0</v>
      </c>
      <c r="K201" s="17">
        <f>SUM(Table135[[#This Row],[BEE1]:[Column3]])-Table135[[#This Row],[Discard]]*0.9999</f>
        <v>0</v>
      </c>
      <c r="L201" s="2">
        <f>IF(Table135[[#This Row],[Total]]&lt;&gt;"",RANK(Table135[[#This Row],[Total]],Table135[Total]),"")</f>
        <v>8</v>
      </c>
      <c r="M201" s="44" t="str">
        <f>IF(Table135[[#This Row],[Name]]&gt;"",Table135[[#This Row],[Name]],"")</f>
        <v/>
      </c>
      <c r="N201">
        <f>SUM(Table135[[#This Row],[BEE1]:[Column3]])-Table135[[#This Row],[Discard]]</f>
        <v>0</v>
      </c>
      <c r="O201" s="5">
        <f>RANK(Table135[[#This Row],[Total2]],Table135[Total2])</f>
        <v>8</v>
      </c>
    </row>
    <row r="202" spans="10:15">
      <c r="J202" s="3">
        <f>IF(COUNT(Table135[[#This Row],[BEE1]:[Column4]])&gt;1,MIN(Table135[[#This Row],[BEE1]:[Column2]]),0)</f>
        <v>0</v>
      </c>
      <c r="K202" s="17">
        <f>SUM(Table135[[#This Row],[BEE1]:[Column3]])-Table135[[#This Row],[Discard]]*0.9999</f>
        <v>0</v>
      </c>
      <c r="L202" s="2">
        <f>IF(Table135[[#This Row],[Total]]&lt;&gt;"",RANK(Table135[[#This Row],[Total]],Table135[Total]),"")</f>
        <v>8</v>
      </c>
      <c r="M202" s="44" t="str">
        <f>IF(Table135[[#This Row],[Name]]&gt;"",Table135[[#This Row],[Name]],"")</f>
        <v/>
      </c>
      <c r="N202">
        <f>SUM(Table135[[#This Row],[BEE1]:[Column3]])-Table135[[#This Row],[Discard]]</f>
        <v>0</v>
      </c>
      <c r="O202" s="5">
        <f>RANK(Table135[[#This Row],[Total2]],Table135[Total2])</f>
        <v>8</v>
      </c>
    </row>
    <row r="203" spans="10:15">
      <c r="J203" s="3">
        <f>IF(COUNT(Table135[[#This Row],[BEE1]:[Column4]])&gt;1,MIN(Table135[[#This Row],[BEE1]:[Column2]]),0)</f>
        <v>0</v>
      </c>
      <c r="K203" s="17">
        <f>SUM(Table135[[#This Row],[BEE1]:[Column3]])-Table135[[#This Row],[Discard]]*0.9999</f>
        <v>0</v>
      </c>
      <c r="L203" s="2">
        <f>IF(Table135[[#This Row],[Total]]&lt;&gt;"",RANK(Table135[[#This Row],[Total]],Table135[Total]),"")</f>
        <v>8</v>
      </c>
      <c r="M203" s="44" t="str">
        <f>IF(Table135[[#This Row],[Name]]&gt;"",Table135[[#This Row],[Name]],"")</f>
        <v/>
      </c>
      <c r="N203">
        <f>SUM(Table135[[#This Row],[BEE1]:[Column3]])-Table135[[#This Row],[Discard]]</f>
        <v>0</v>
      </c>
      <c r="O203" s="5">
        <f>RANK(Table135[[#This Row],[Total2]],Table135[Total2])</f>
        <v>8</v>
      </c>
    </row>
    <row r="204" spans="10:15">
      <c r="J204" s="3">
        <f>IF(COUNT(Table135[[#This Row],[BEE1]:[Column4]])&gt;1,MIN(Table135[[#This Row],[BEE1]:[Column2]]),0)</f>
        <v>0</v>
      </c>
      <c r="K204" s="17">
        <f>SUM(Table135[[#This Row],[BEE1]:[Column3]])-Table135[[#This Row],[Discard]]*0.9999</f>
        <v>0</v>
      </c>
      <c r="L204" s="2">
        <f>IF(Table135[[#This Row],[Total]]&lt;&gt;"",RANK(Table135[[#This Row],[Total]],Table135[Total]),"")</f>
        <v>8</v>
      </c>
      <c r="M204" s="44" t="str">
        <f>IF(Table135[[#This Row],[Name]]&gt;"",Table135[[#This Row],[Name]],"")</f>
        <v/>
      </c>
      <c r="N204">
        <f>SUM(Table135[[#This Row],[BEE1]:[Column3]])-Table135[[#This Row],[Discard]]</f>
        <v>0</v>
      </c>
      <c r="O204" s="5">
        <f>RANK(Table135[[#This Row],[Total2]],Table135[Total2])</f>
        <v>8</v>
      </c>
    </row>
    <row r="205" spans="10:15">
      <c r="J205" s="3">
        <f>IF(COUNT(Table135[[#This Row],[BEE1]:[Column4]])&gt;1,MIN(Table135[[#This Row],[BEE1]:[Column2]]),0)</f>
        <v>0</v>
      </c>
      <c r="K205" s="17">
        <f>SUM(Table135[[#This Row],[BEE1]:[Column3]])-Table135[[#This Row],[Discard]]*0.9999</f>
        <v>0</v>
      </c>
      <c r="L205" s="2">
        <f>IF(Table135[[#This Row],[Total]]&lt;&gt;"",RANK(Table135[[#This Row],[Total]],Table135[Total]),"")</f>
        <v>8</v>
      </c>
      <c r="M205" s="44" t="str">
        <f>IF(Table135[[#This Row],[Name]]&gt;"",Table135[[#This Row],[Name]],"")</f>
        <v/>
      </c>
      <c r="N205">
        <f>SUM(Table135[[#This Row],[BEE1]:[Column3]])-Table135[[#This Row],[Discard]]</f>
        <v>0</v>
      </c>
      <c r="O205" s="5">
        <f>RANK(Table135[[#This Row],[Total2]],Table135[Total2])</f>
        <v>8</v>
      </c>
    </row>
    <row r="206" spans="10:15">
      <c r="J206" s="3">
        <f>IF(COUNT(Table135[[#This Row],[BEE1]:[Column4]])&gt;1,MIN(Table135[[#This Row],[BEE1]:[Column2]]),0)</f>
        <v>0</v>
      </c>
      <c r="K206" s="17">
        <f>SUM(Table135[[#This Row],[BEE1]:[Column3]])-Table135[[#This Row],[Discard]]*0.9999</f>
        <v>0</v>
      </c>
      <c r="L206" s="2">
        <f>IF(Table135[[#This Row],[Total]]&lt;&gt;"",RANK(Table135[[#This Row],[Total]],Table135[Total]),"")</f>
        <v>8</v>
      </c>
      <c r="M206" s="44" t="str">
        <f>IF(Table135[[#This Row],[Name]]&gt;"",Table135[[#This Row],[Name]],"")</f>
        <v/>
      </c>
      <c r="N206">
        <f>SUM(Table135[[#This Row],[BEE1]:[Column3]])-Table135[[#This Row],[Discard]]</f>
        <v>0</v>
      </c>
      <c r="O206" s="5">
        <f>RANK(Table135[[#This Row],[Total2]],Table135[Total2])</f>
        <v>8</v>
      </c>
    </row>
    <row r="207" spans="10:15">
      <c r="J207" s="3">
        <f>IF(COUNT(Table135[[#This Row],[BEE1]:[Column4]])&gt;1,MIN(Table135[[#This Row],[BEE1]:[Column2]]),0)</f>
        <v>0</v>
      </c>
      <c r="K207" s="17">
        <f>SUM(Table135[[#This Row],[BEE1]:[Column3]])-Table135[[#This Row],[Discard]]*0.9999</f>
        <v>0</v>
      </c>
      <c r="L207" s="2">
        <f>IF(Table135[[#This Row],[Total]]&lt;&gt;"",RANK(Table135[[#This Row],[Total]],Table135[Total]),"")</f>
        <v>8</v>
      </c>
      <c r="M207" s="44" t="str">
        <f>IF(Table135[[#This Row],[Name]]&gt;"",Table135[[#This Row],[Name]],"")</f>
        <v/>
      </c>
      <c r="N207">
        <f>SUM(Table135[[#This Row],[BEE1]:[Column3]])-Table135[[#This Row],[Discard]]</f>
        <v>0</v>
      </c>
      <c r="O207" s="5">
        <f>RANK(Table135[[#This Row],[Total2]],Table135[Total2])</f>
        <v>8</v>
      </c>
    </row>
    <row r="208" spans="10:15">
      <c r="J208" s="3">
        <f>IF(COUNT(Table135[[#This Row],[BEE1]:[Column4]])&gt;1,MIN(Table135[[#This Row],[BEE1]:[Column2]]),0)</f>
        <v>0</v>
      </c>
      <c r="K208" s="17">
        <f>SUM(Table135[[#This Row],[BEE1]:[Column3]])-Table135[[#This Row],[Discard]]*0.9999</f>
        <v>0</v>
      </c>
      <c r="L208" s="2">
        <f>IF(Table135[[#This Row],[Total]]&lt;&gt;"",RANK(Table135[[#This Row],[Total]],Table135[Total]),"")</f>
        <v>8</v>
      </c>
      <c r="M208" s="44" t="str">
        <f>IF(Table135[[#This Row],[Name]]&gt;"",Table135[[#This Row],[Name]],"")</f>
        <v/>
      </c>
      <c r="N208">
        <f>SUM(Table135[[#This Row],[BEE1]:[Column3]])-Table135[[#This Row],[Discard]]</f>
        <v>0</v>
      </c>
      <c r="O208" s="5">
        <f>RANK(Table135[[#This Row],[Total2]],Table135[Total2])</f>
        <v>8</v>
      </c>
    </row>
    <row r="209" spans="10:15">
      <c r="J209" s="3">
        <f>IF(COUNT(Table135[[#This Row],[BEE1]:[Column4]])&gt;1,MIN(Table135[[#This Row],[BEE1]:[Column2]]),0)</f>
        <v>0</v>
      </c>
      <c r="K209" s="17">
        <f>SUM(Table135[[#This Row],[BEE1]:[Column3]])-Table135[[#This Row],[Discard]]*0.9999</f>
        <v>0</v>
      </c>
      <c r="L209" s="2">
        <f>IF(Table135[[#This Row],[Total]]&lt;&gt;"",RANK(Table135[[#This Row],[Total]],Table135[Total]),"")</f>
        <v>8</v>
      </c>
      <c r="M209" s="44" t="str">
        <f>IF(Table135[[#This Row],[Name]]&gt;"",Table135[[#This Row],[Name]],"")</f>
        <v/>
      </c>
      <c r="N209">
        <f>SUM(Table135[[#This Row],[BEE1]:[Column3]])-Table135[[#This Row],[Discard]]</f>
        <v>0</v>
      </c>
      <c r="O209" s="5">
        <f>RANK(Table135[[#This Row],[Total2]],Table135[Total2])</f>
        <v>8</v>
      </c>
    </row>
    <row r="210" spans="10:15">
      <c r="J210" s="3">
        <f>IF(COUNT(Table135[[#This Row],[BEE1]:[Column4]])&gt;1,MIN(Table135[[#This Row],[BEE1]:[Column2]]),0)</f>
        <v>0</v>
      </c>
      <c r="K210" s="17">
        <f>SUM(Table135[[#This Row],[BEE1]:[Column3]])-Table135[[#This Row],[Discard]]*0.9999</f>
        <v>0</v>
      </c>
      <c r="L210" s="2">
        <f>IF(Table135[[#This Row],[Total]]&lt;&gt;"",RANK(Table135[[#This Row],[Total]],Table135[Total]),"")</f>
        <v>8</v>
      </c>
      <c r="M210" s="44" t="str">
        <f>IF(Table135[[#This Row],[Name]]&gt;"",Table135[[#This Row],[Name]],"")</f>
        <v/>
      </c>
      <c r="N210">
        <f>SUM(Table135[[#This Row],[BEE1]:[Column3]])-Table135[[#This Row],[Discard]]</f>
        <v>0</v>
      </c>
      <c r="O210" s="5">
        <f>RANK(Table135[[#This Row],[Total2]],Table135[Total2])</f>
        <v>8</v>
      </c>
    </row>
    <row r="211" spans="10:15">
      <c r="J211" s="3">
        <f>IF(COUNT(Table135[[#This Row],[BEE1]:[Column4]])&gt;1,MIN(Table135[[#This Row],[BEE1]:[Column2]]),0)</f>
        <v>0</v>
      </c>
      <c r="K211" s="17">
        <f>SUM(Table135[[#This Row],[BEE1]:[Column3]])-Table135[[#This Row],[Discard]]*0.9999</f>
        <v>0</v>
      </c>
      <c r="L211" s="2">
        <f>IF(Table135[[#This Row],[Total]]&lt;&gt;"",RANK(Table135[[#This Row],[Total]],Table135[Total]),"")</f>
        <v>8</v>
      </c>
      <c r="M211" s="44" t="str">
        <f>IF(Table135[[#This Row],[Name]]&gt;"",Table135[[#This Row],[Name]],"")</f>
        <v/>
      </c>
      <c r="N211">
        <f>SUM(Table135[[#This Row],[BEE1]:[Column3]])-Table135[[#This Row],[Discard]]</f>
        <v>0</v>
      </c>
      <c r="O211" s="5">
        <f>RANK(Table135[[#This Row],[Total2]],Table135[Total2])</f>
        <v>8</v>
      </c>
    </row>
    <row r="212" spans="10:15">
      <c r="J212" s="3">
        <f>IF(COUNT(Table135[[#This Row],[BEE1]:[Column4]])&gt;1,MIN(Table135[[#This Row],[BEE1]:[Column2]]),0)</f>
        <v>0</v>
      </c>
      <c r="K212" s="17">
        <f>SUM(Table135[[#This Row],[BEE1]:[Column3]])-Table135[[#This Row],[Discard]]*0.9999</f>
        <v>0</v>
      </c>
      <c r="L212" s="2">
        <f>IF(Table135[[#This Row],[Total]]&lt;&gt;"",RANK(Table135[[#This Row],[Total]],Table135[Total]),"")</f>
        <v>8</v>
      </c>
      <c r="M212" s="44" t="str">
        <f>IF(Table135[[#This Row],[Name]]&gt;"",Table135[[#This Row],[Name]],"")</f>
        <v/>
      </c>
      <c r="N212">
        <f>SUM(Table135[[#This Row],[BEE1]:[Column3]])-Table135[[#This Row],[Discard]]</f>
        <v>0</v>
      </c>
      <c r="O212" s="5">
        <f>RANK(Table135[[#This Row],[Total2]],Table135[Total2])</f>
        <v>8</v>
      </c>
    </row>
    <row r="213" spans="10:15">
      <c r="J213" s="3">
        <f>IF(COUNT(Table135[[#This Row],[BEE1]:[Column4]])&gt;1,MIN(Table135[[#This Row],[BEE1]:[Column2]]),0)</f>
        <v>0</v>
      </c>
      <c r="K213" s="17">
        <f>SUM(Table135[[#This Row],[BEE1]:[Column3]])-Table135[[#This Row],[Discard]]*0.9999</f>
        <v>0</v>
      </c>
      <c r="L213" s="2">
        <f>IF(Table135[[#This Row],[Total]]&lt;&gt;"",RANK(Table135[[#This Row],[Total]],Table135[Total]),"")</f>
        <v>8</v>
      </c>
      <c r="M213" s="44" t="str">
        <f>IF(Table135[[#This Row],[Name]]&gt;"",Table135[[#This Row],[Name]],"")</f>
        <v/>
      </c>
      <c r="N213">
        <f>SUM(Table135[[#This Row],[BEE1]:[Column3]])-Table135[[#This Row],[Discard]]</f>
        <v>0</v>
      </c>
      <c r="O213" s="5">
        <f>RANK(Table135[[#This Row],[Total2]],Table135[Total2])</f>
        <v>8</v>
      </c>
    </row>
    <row r="214" spans="10:15">
      <c r="J214" s="3">
        <f>IF(COUNT(Table135[[#This Row],[BEE1]:[Column4]])&gt;1,MIN(Table135[[#This Row],[BEE1]:[Column2]]),0)</f>
        <v>0</v>
      </c>
      <c r="K214" s="17">
        <f>SUM(Table135[[#This Row],[BEE1]:[Column3]])-Table135[[#This Row],[Discard]]*0.9999</f>
        <v>0</v>
      </c>
      <c r="L214" s="2">
        <f>IF(Table135[[#This Row],[Total]]&lt;&gt;"",RANK(Table135[[#This Row],[Total]],Table135[Total]),"")</f>
        <v>8</v>
      </c>
      <c r="M214" s="44" t="str">
        <f>IF(Table135[[#This Row],[Name]]&gt;"",Table135[[#This Row],[Name]],"")</f>
        <v/>
      </c>
      <c r="N214">
        <f>SUM(Table135[[#This Row],[BEE1]:[Column3]])-Table135[[#This Row],[Discard]]</f>
        <v>0</v>
      </c>
      <c r="O214" s="5">
        <f>RANK(Table135[[#This Row],[Total2]],Table135[Total2])</f>
        <v>8</v>
      </c>
    </row>
    <row r="215" spans="10:15">
      <c r="J215" s="3">
        <f>IF(COUNT(Table135[[#This Row],[BEE1]:[Column4]])&gt;1,MIN(Table135[[#This Row],[BEE1]:[Column2]]),0)</f>
        <v>0</v>
      </c>
      <c r="K215" s="17">
        <f>SUM(Table135[[#This Row],[BEE1]:[Column3]])-Table135[[#This Row],[Discard]]*0.9999</f>
        <v>0</v>
      </c>
      <c r="L215" s="2">
        <f>IF(Table135[[#This Row],[Total]]&lt;&gt;"",RANK(Table135[[#This Row],[Total]],Table135[Total]),"")</f>
        <v>8</v>
      </c>
      <c r="M215" s="44" t="str">
        <f>IF(Table135[[#This Row],[Name]]&gt;"",Table135[[#This Row],[Name]],"")</f>
        <v/>
      </c>
      <c r="N215">
        <f>SUM(Table135[[#This Row],[BEE1]:[Column3]])-Table135[[#This Row],[Discard]]</f>
        <v>0</v>
      </c>
      <c r="O215" s="5">
        <f>RANK(Table135[[#This Row],[Total2]],Table135[Total2])</f>
        <v>8</v>
      </c>
    </row>
    <row r="216" spans="10:15">
      <c r="J216" s="3">
        <f>IF(COUNT(Table135[[#This Row],[BEE1]:[Column4]])&gt;1,MIN(Table135[[#This Row],[BEE1]:[Column2]]),0)</f>
        <v>0</v>
      </c>
      <c r="K216" s="17">
        <f>SUM(Table135[[#This Row],[BEE1]:[Column3]])-Table135[[#This Row],[Discard]]*0.9999</f>
        <v>0</v>
      </c>
      <c r="L216" s="2">
        <f>IF(Table135[[#This Row],[Total]]&lt;&gt;"",RANK(Table135[[#This Row],[Total]],Table135[Total]),"")</f>
        <v>8</v>
      </c>
      <c r="M216" s="44" t="str">
        <f>IF(Table135[[#This Row],[Name]]&gt;"",Table135[[#This Row],[Name]],"")</f>
        <v/>
      </c>
      <c r="N216">
        <f>SUM(Table135[[#This Row],[BEE1]:[Column3]])-Table135[[#This Row],[Discard]]</f>
        <v>0</v>
      </c>
      <c r="O216" s="5">
        <f>RANK(Table135[[#This Row],[Total2]],Table135[Total2])</f>
        <v>8</v>
      </c>
    </row>
    <row r="217" spans="10:15">
      <c r="J217" s="3">
        <f>IF(COUNT(Table135[[#This Row],[BEE1]:[Column4]])&gt;1,MIN(Table135[[#This Row],[BEE1]:[Column2]]),0)</f>
        <v>0</v>
      </c>
      <c r="K217" s="17">
        <f>SUM(Table135[[#This Row],[BEE1]:[Column3]])-Table135[[#This Row],[Discard]]*0.9999</f>
        <v>0</v>
      </c>
      <c r="L217" s="2">
        <f>IF(Table135[[#This Row],[Total]]&lt;&gt;"",RANK(Table135[[#This Row],[Total]],Table135[Total]),"")</f>
        <v>8</v>
      </c>
      <c r="M217" s="44" t="str">
        <f>IF(Table135[[#This Row],[Name]]&gt;"",Table135[[#This Row],[Name]],"")</f>
        <v/>
      </c>
      <c r="N217">
        <f>SUM(Table135[[#This Row],[BEE1]:[Column3]])-Table135[[#This Row],[Discard]]</f>
        <v>0</v>
      </c>
      <c r="O217" s="5">
        <f>RANK(Table135[[#This Row],[Total2]],Table135[Total2])</f>
        <v>8</v>
      </c>
    </row>
    <row r="218" spans="10:15">
      <c r="J218" s="3">
        <f>IF(COUNT(Table135[[#This Row],[BEE1]:[Column4]])&gt;1,MIN(Table135[[#This Row],[BEE1]:[Column2]]),0)</f>
        <v>0</v>
      </c>
      <c r="K218" s="17">
        <f>SUM(Table135[[#This Row],[BEE1]:[Column3]])-Table135[[#This Row],[Discard]]*0.9999</f>
        <v>0</v>
      </c>
      <c r="L218" s="2">
        <f>IF(Table135[[#This Row],[Total]]&lt;&gt;"",RANK(Table135[[#This Row],[Total]],Table135[Total]),"")</f>
        <v>8</v>
      </c>
      <c r="M218" s="44" t="str">
        <f>IF(Table135[[#This Row],[Name]]&gt;"",Table135[[#This Row],[Name]],"")</f>
        <v/>
      </c>
      <c r="N218">
        <f>SUM(Table135[[#This Row],[BEE1]:[Column3]])-Table135[[#This Row],[Discard]]</f>
        <v>0</v>
      </c>
      <c r="O218" s="5">
        <f>RANK(Table135[[#This Row],[Total2]],Table135[Total2])</f>
        <v>8</v>
      </c>
    </row>
    <row r="219" spans="10:15">
      <c r="J219" s="3">
        <f>IF(COUNT(Table135[[#This Row],[BEE1]:[Column4]])&gt;1,MIN(Table135[[#This Row],[BEE1]:[Column2]]),0)</f>
        <v>0</v>
      </c>
      <c r="K219" s="17">
        <f>SUM(Table135[[#This Row],[BEE1]:[Column3]])-Table135[[#This Row],[Discard]]*0.9999</f>
        <v>0</v>
      </c>
      <c r="L219" s="2">
        <f>IF(Table135[[#This Row],[Total]]&lt;&gt;"",RANK(Table135[[#This Row],[Total]],Table135[Total]),"")</f>
        <v>8</v>
      </c>
      <c r="M219" s="44" t="str">
        <f>IF(Table135[[#This Row],[Name]]&gt;"",Table135[[#This Row],[Name]],"")</f>
        <v/>
      </c>
      <c r="N219">
        <f>SUM(Table135[[#This Row],[BEE1]:[Column3]])-Table135[[#This Row],[Discard]]</f>
        <v>0</v>
      </c>
      <c r="O219" s="5">
        <f>RANK(Table135[[#This Row],[Total2]],Table135[Total2])</f>
        <v>8</v>
      </c>
    </row>
    <row r="220" spans="10:15">
      <c r="J220" s="3">
        <f>IF(COUNT(Table135[[#This Row],[BEE1]:[Column4]])&gt;1,MIN(Table135[[#This Row],[BEE1]:[Column2]]),0)</f>
        <v>0</v>
      </c>
      <c r="K220" s="17">
        <f>SUM(Table135[[#This Row],[BEE1]:[Column3]])-Table135[[#This Row],[Discard]]*0.9999</f>
        <v>0</v>
      </c>
      <c r="L220" s="2">
        <f>IF(Table135[[#This Row],[Total]]&lt;&gt;"",RANK(Table135[[#This Row],[Total]],Table135[Total]),"")</f>
        <v>8</v>
      </c>
      <c r="M220" s="44" t="str">
        <f>IF(Table135[[#This Row],[Name]]&gt;"",Table135[[#This Row],[Name]],"")</f>
        <v/>
      </c>
      <c r="N220">
        <f>SUM(Table135[[#This Row],[BEE1]:[Column3]])-Table135[[#This Row],[Discard]]</f>
        <v>0</v>
      </c>
      <c r="O220" s="5">
        <f>RANK(Table135[[#This Row],[Total2]],Table135[Total2])</f>
        <v>8</v>
      </c>
    </row>
    <row r="221" spans="10:15">
      <c r="J221" s="3">
        <f>IF(COUNT(Table135[[#This Row],[BEE1]:[Column4]])&gt;1,MIN(Table135[[#This Row],[BEE1]:[Column2]]),0)</f>
        <v>0</v>
      </c>
      <c r="K221" s="17">
        <f>SUM(Table135[[#This Row],[BEE1]:[Column3]])-Table135[[#This Row],[Discard]]*0.9999</f>
        <v>0</v>
      </c>
      <c r="L221" s="2">
        <f>IF(Table135[[#This Row],[Total]]&lt;&gt;"",RANK(Table135[[#This Row],[Total]],Table135[Total]),"")</f>
        <v>8</v>
      </c>
      <c r="M221" s="44" t="str">
        <f>IF(Table135[[#This Row],[Name]]&gt;"",Table135[[#This Row],[Name]],"")</f>
        <v/>
      </c>
      <c r="N221">
        <f>SUM(Table135[[#This Row],[BEE1]:[Column3]])-Table135[[#This Row],[Discard]]</f>
        <v>0</v>
      </c>
      <c r="O221" s="5">
        <f>RANK(Table135[[#This Row],[Total2]],Table135[Total2])</f>
        <v>8</v>
      </c>
    </row>
    <row r="222" spans="10:15">
      <c r="J222" s="3">
        <f>IF(COUNT(Table135[[#This Row],[BEE1]:[Column4]])&gt;1,MIN(Table135[[#This Row],[BEE1]:[Column2]]),0)</f>
        <v>0</v>
      </c>
      <c r="K222" s="17">
        <f>SUM(Table135[[#This Row],[BEE1]:[Column3]])-Table135[[#This Row],[Discard]]*0.9999</f>
        <v>0</v>
      </c>
      <c r="L222" s="2">
        <f>IF(Table135[[#This Row],[Total]]&lt;&gt;"",RANK(Table135[[#This Row],[Total]],Table135[Total]),"")</f>
        <v>8</v>
      </c>
      <c r="M222" s="44" t="str">
        <f>IF(Table135[[#This Row],[Name]]&gt;"",Table135[[#This Row],[Name]],"")</f>
        <v/>
      </c>
      <c r="N222">
        <f>SUM(Table135[[#This Row],[BEE1]:[Column3]])-Table135[[#This Row],[Discard]]</f>
        <v>0</v>
      </c>
      <c r="O222" s="5">
        <f>RANK(Table135[[#This Row],[Total2]],Table135[Total2])</f>
        <v>8</v>
      </c>
    </row>
    <row r="223" spans="10:15">
      <c r="J223" s="3">
        <f>IF(COUNT(Table135[[#This Row],[BEE1]:[Column4]])&gt;1,MIN(Table135[[#This Row],[BEE1]:[Column2]]),0)</f>
        <v>0</v>
      </c>
      <c r="K223" s="17">
        <f>SUM(Table135[[#This Row],[BEE1]:[Column3]])-Table135[[#This Row],[Discard]]*0.9999</f>
        <v>0</v>
      </c>
      <c r="L223" s="2">
        <f>IF(Table135[[#This Row],[Total]]&lt;&gt;"",RANK(Table135[[#This Row],[Total]],Table135[Total]),"")</f>
        <v>8</v>
      </c>
      <c r="M223" s="44" t="str">
        <f>IF(Table135[[#This Row],[Name]]&gt;"",Table135[[#This Row],[Name]],"")</f>
        <v/>
      </c>
      <c r="N223">
        <f>SUM(Table135[[#This Row],[BEE1]:[Column3]])-Table135[[#This Row],[Discard]]</f>
        <v>0</v>
      </c>
      <c r="O223" s="5">
        <f>RANK(Table135[[#This Row],[Total2]],Table135[Total2])</f>
        <v>8</v>
      </c>
    </row>
    <row r="224" spans="10:15">
      <c r="J224" s="3">
        <f>IF(COUNT(Table135[[#This Row],[BEE1]:[Column4]])&gt;1,MIN(Table135[[#This Row],[BEE1]:[Column2]]),0)</f>
        <v>0</v>
      </c>
      <c r="K224" s="17">
        <f>SUM(Table135[[#This Row],[BEE1]:[Column3]])-Table135[[#This Row],[Discard]]*0.9999</f>
        <v>0</v>
      </c>
      <c r="L224" s="2">
        <f>IF(Table135[[#This Row],[Total]]&lt;&gt;"",RANK(Table135[[#This Row],[Total]],Table135[Total]),"")</f>
        <v>8</v>
      </c>
      <c r="M224" s="44" t="str">
        <f>IF(Table135[[#This Row],[Name]]&gt;"",Table135[[#This Row],[Name]],"")</f>
        <v/>
      </c>
      <c r="N224">
        <f>SUM(Table135[[#This Row],[BEE1]:[Column3]])-Table135[[#This Row],[Discard]]</f>
        <v>0</v>
      </c>
      <c r="O224" s="5">
        <f>RANK(Table135[[#This Row],[Total2]],Table135[Total2])</f>
        <v>8</v>
      </c>
    </row>
    <row r="225" spans="1:15">
      <c r="J225" s="3">
        <f>IF(COUNT(Table135[[#This Row],[BEE1]:[Column4]])&gt;1,MIN(Table135[[#This Row],[BEE1]:[Column2]]),0)</f>
        <v>0</v>
      </c>
      <c r="K225" s="17">
        <f>SUM(Table135[[#This Row],[BEE1]:[Column3]])-Table135[[#This Row],[Discard]]*0.9999</f>
        <v>0</v>
      </c>
      <c r="L225" s="2">
        <f>IF(Table135[[#This Row],[Total]]&lt;&gt;"",RANK(Table135[[#This Row],[Total]],Table135[Total]),"")</f>
        <v>8</v>
      </c>
      <c r="M225" s="44" t="str">
        <f>IF(Table135[[#This Row],[Name]]&gt;"",Table135[[#This Row],[Name]],"")</f>
        <v/>
      </c>
      <c r="N225">
        <f>SUM(Table135[[#This Row],[BEE1]:[Column3]])-Table135[[#This Row],[Discard]]</f>
        <v>0</v>
      </c>
      <c r="O225" s="5">
        <f>RANK(Table135[[#This Row],[Total2]],Table135[Total2])</f>
        <v>8</v>
      </c>
    </row>
    <row r="226" spans="1:15">
      <c r="J226" s="3">
        <f>IF(COUNT(Table135[[#This Row],[BEE1]:[Column4]])&gt;1,MIN(Table135[[#This Row],[BEE1]:[Column2]]),0)</f>
        <v>0</v>
      </c>
      <c r="K226" s="17">
        <f>SUM(Table135[[#This Row],[BEE1]:[Column3]])-Table135[[#This Row],[Discard]]*0.9999</f>
        <v>0</v>
      </c>
      <c r="L226" s="2">
        <f>IF(Table135[[#This Row],[Total]]&lt;&gt;"",RANK(Table135[[#This Row],[Total]],Table135[Total]),"")</f>
        <v>8</v>
      </c>
      <c r="M226" s="44" t="str">
        <f>IF(Table135[[#This Row],[Name]]&gt;"",Table135[[#This Row],[Name]],"")</f>
        <v/>
      </c>
      <c r="N226">
        <f>SUM(Table135[[#This Row],[BEE1]:[Column3]])-Table135[[#This Row],[Discard]]</f>
        <v>0</v>
      </c>
      <c r="O226" s="5">
        <f>RANK(Table135[[#This Row],[Total2]],Table135[Total2])</f>
        <v>8</v>
      </c>
    </row>
    <row r="227" spans="1:15">
      <c r="J227" s="3">
        <f>IF(COUNT(Table135[[#This Row],[BEE1]:[Column4]])&gt;1,MIN(Table135[[#This Row],[BEE1]:[Column2]]),0)</f>
        <v>0</v>
      </c>
      <c r="K227" s="17">
        <f>SUM(Table135[[#This Row],[BEE1]:[Column3]])-Table135[[#This Row],[Discard]]*0.9999</f>
        <v>0</v>
      </c>
      <c r="L227" s="2">
        <f>IF(Table135[[#This Row],[Total]]&lt;&gt;"",RANK(Table135[[#This Row],[Total]],Table135[Total]),"")</f>
        <v>8</v>
      </c>
      <c r="M227" s="44" t="str">
        <f>IF(Table135[[#This Row],[Name]]&gt;"",Table135[[#This Row],[Name]],"")</f>
        <v/>
      </c>
      <c r="N227">
        <f>SUM(Table135[[#This Row],[BEE1]:[Column3]])-Table135[[#This Row],[Discard]]</f>
        <v>0</v>
      </c>
      <c r="O227" s="5">
        <f>RANK(Table135[[#This Row],[Total2]],Table135[Total2])</f>
        <v>8</v>
      </c>
    </row>
    <row r="228" spans="1:15">
      <c r="J228" s="3">
        <f>IF(COUNT(Table135[[#This Row],[BEE1]:[Column4]])&gt;1,MIN(Table135[[#This Row],[BEE1]:[Column2]]),0)</f>
        <v>0</v>
      </c>
      <c r="K228" s="17">
        <f>SUM(Table135[[#This Row],[BEE1]:[Column3]])-Table135[[#This Row],[Discard]]*0.9999</f>
        <v>0</v>
      </c>
      <c r="L228" s="2">
        <f>IF(Table135[[#This Row],[Total]]&lt;&gt;"",RANK(Table135[[#This Row],[Total]],Table135[Total]),"")</f>
        <v>8</v>
      </c>
      <c r="M228" s="44" t="str">
        <f>IF(Table135[[#This Row],[Name]]&gt;"",Table135[[#This Row],[Name]],"")</f>
        <v/>
      </c>
      <c r="N228">
        <f>SUM(Table135[[#This Row],[BEE1]:[Column3]])-Table135[[#This Row],[Discard]]</f>
        <v>0</v>
      </c>
      <c r="O228" s="5">
        <f>RANK(Table135[[#This Row],[Total2]],Table135[Total2])</f>
        <v>8</v>
      </c>
    </row>
    <row r="229" spans="1:15">
      <c r="A229" s="11"/>
      <c r="B229" s="10"/>
      <c r="C229" s="10"/>
      <c r="D229" s="10"/>
      <c r="E229" s="10"/>
      <c r="F229" s="10"/>
      <c r="G229" s="10"/>
      <c r="H229" s="10"/>
      <c r="I229" s="10"/>
      <c r="J229" s="3">
        <f>IF(COUNT(Table135[[#This Row],[BEE1]:[Column4]])&gt;1,MIN(Table135[[#This Row],[BEE1]:[Column2]]),0)</f>
        <v>0</v>
      </c>
      <c r="K229" s="17">
        <f>SUM(Table135[[#This Row],[BEE1]:[Column3]])-Table135[[#This Row],[Discard]]*0.9999</f>
        <v>0</v>
      </c>
      <c r="L229" s="10">
        <f>IF(Table135[[#This Row],[Total]]&lt;&gt;"",RANK(Table135[[#This Row],[Total]],Table135[Total]),"")</f>
        <v>8</v>
      </c>
      <c r="M229" s="44" t="str">
        <f>IF(Table135[[#This Row],[Name]]&gt;"",Table135[[#This Row],[Name]],"")</f>
        <v/>
      </c>
      <c r="N229">
        <f>SUM(Table135[[#This Row],[BEE1]:[Column3]])-Table135[[#This Row],[Discard]]</f>
        <v>0</v>
      </c>
      <c r="O229" s="5">
        <f>RANK(Table135[[#This Row],[Total2]],Table135[Total2])</f>
        <v>8</v>
      </c>
    </row>
    <row r="230" spans="1:15">
      <c r="A230" s="7"/>
      <c r="G230" s="32"/>
      <c r="K230" s="17"/>
      <c r="L230" s="10"/>
      <c r="N230">
        <f>SUM(Table135[[#This Row],[BEE1]:[Column3]])-Table135[[#This Row],[Discard]]</f>
        <v>0</v>
      </c>
      <c r="O230" s="5">
        <f>RANK(Table135[[#This Row],[Total2]],Table135[Total2])</f>
        <v>8</v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29"/>
  <sheetViews>
    <sheetView workbookViewId="0">
      <selection activeCell="R26" sqref="R26"/>
    </sheetView>
  </sheetViews>
  <sheetFormatPr defaultColWidth="9" defaultRowHeight="15.75"/>
  <cols>
    <col min="1" max="1" width="25.5" customWidth="1"/>
    <col min="2" max="2" width="12.125" style="2" customWidth="1"/>
    <col min="3" max="7" width="8.5" style="2" customWidth="1"/>
    <col min="8" max="9" width="8.5" style="2" hidden="1" customWidth="1"/>
    <col min="10" max="10" width="8.5" style="3" customWidth="1"/>
    <col min="11" max="11" width="10.875" style="4"/>
    <col min="12" max="12" width="10.875" style="2"/>
    <col min="13" max="13" width="17.375" style="44" customWidth="1"/>
    <col min="14" max="15" width="9" hidden="1" customWidth="1"/>
  </cols>
  <sheetData>
    <row r="1" spans="1:16" s="1" customFormat="1" ht="28.5">
      <c r="A1" s="127" t="s">
        <v>360</v>
      </c>
      <c r="B1" s="6"/>
      <c r="C1" s="6"/>
      <c r="D1" s="6"/>
      <c r="E1" s="135">
        <f ca="1">TODAY()</f>
        <v>43515</v>
      </c>
      <c r="F1" s="136"/>
      <c r="G1" s="136"/>
      <c r="H1" s="6"/>
      <c r="I1" s="6"/>
      <c r="J1" s="13"/>
      <c r="K1" s="14"/>
      <c r="L1" s="6"/>
      <c r="M1" s="45"/>
    </row>
    <row r="3" spans="1:16" s="2" customFormat="1">
      <c r="A3" s="2" t="s">
        <v>1</v>
      </c>
      <c r="B3" s="2" t="s">
        <v>73</v>
      </c>
      <c r="C3" s="2" t="s">
        <v>396</v>
      </c>
      <c r="D3" s="2" t="s">
        <v>88</v>
      </c>
      <c r="E3" s="2" t="s">
        <v>86</v>
      </c>
      <c r="F3" s="2" t="s">
        <v>397</v>
      </c>
      <c r="G3" s="2" t="s">
        <v>15</v>
      </c>
      <c r="H3" s="2" t="s">
        <v>78</v>
      </c>
      <c r="I3" s="2" t="s">
        <v>14</v>
      </c>
      <c r="J3" s="3" t="s">
        <v>79</v>
      </c>
      <c r="K3" s="4" t="s">
        <v>9</v>
      </c>
      <c r="L3" s="2" t="s">
        <v>11</v>
      </c>
      <c r="M3" s="44" t="s">
        <v>10</v>
      </c>
      <c r="N3" s="2" t="s">
        <v>80</v>
      </c>
      <c r="O3" s="2" t="s">
        <v>81</v>
      </c>
    </row>
    <row r="4" spans="1:16">
      <c r="A4" s="88" t="s">
        <v>231</v>
      </c>
      <c r="B4" s="90" t="s">
        <v>82</v>
      </c>
      <c r="C4" s="90">
        <v>460</v>
      </c>
      <c r="D4" s="90">
        <v>500</v>
      </c>
      <c r="E4" s="32">
        <v>500</v>
      </c>
      <c r="F4" s="32">
        <v>500</v>
      </c>
      <c r="G4" s="32"/>
      <c r="J4" s="3">
        <f>IF(COUNT(Table13511[[#This Row],[BEE1]:[Column4]])&gt;1,MIN(Table13511[[#This Row],[BEE1]:[Column2]]),0)</f>
        <v>460</v>
      </c>
      <c r="K4" s="17">
        <f>SUM(Table13511[[#This Row],[BEE1]:[Column3]])-Table13511[[#This Row],[Discard]]*0.9999</f>
        <v>1500.046</v>
      </c>
      <c r="L4" s="2">
        <f>IF(Table13511[[#This Row],[Total]]&lt;&gt;"",RANK(Table13511[[#This Row],[Total]],Table13511[Total]),"")</f>
        <v>1</v>
      </c>
      <c r="M4" s="46" t="str">
        <f>IF(Table13511[[#This Row],[Name]]&gt;"",Table13511[[#This Row],[Name]],"")</f>
        <v>Ciarán O'Donoghue</v>
      </c>
      <c r="N4">
        <f>SUM(Table13511[[#This Row],[BEE1]:[Column3]])-Table13511[[#This Row],[Discard]]</f>
        <v>1500</v>
      </c>
      <c r="O4" s="5">
        <f>RANK(Table13511[[#This Row],[Total2]],Table13511[Total2])</f>
        <v>1</v>
      </c>
    </row>
    <row r="5" spans="1:16">
      <c r="A5" s="88" t="s">
        <v>83</v>
      </c>
      <c r="B5" s="89" t="s">
        <v>82</v>
      </c>
      <c r="C5" s="89">
        <v>500</v>
      </c>
      <c r="D5" s="89">
        <v>480</v>
      </c>
      <c r="E5" s="32">
        <v>460</v>
      </c>
      <c r="F5" s="32">
        <v>480</v>
      </c>
      <c r="G5" s="32"/>
      <c r="J5" s="3">
        <f>IF(COUNT(Table13511[[#This Row],[BEE1]:[Column4]])&gt;1,MIN(Table13511[[#This Row],[BEE1]:[Column2]]),0)</f>
        <v>460</v>
      </c>
      <c r="K5" s="17">
        <f>SUM(Table13511[[#This Row],[BEE1]:[Column3]])-Table13511[[#This Row],[Discard]]*0.9999</f>
        <v>1460.046</v>
      </c>
      <c r="L5" s="2">
        <f>IF(Table13511[[#This Row],[Total]]&lt;&gt;"",RANK(Table13511[[#This Row],[Total]],Table13511[Total]),"")</f>
        <v>2</v>
      </c>
      <c r="M5" s="44" t="str">
        <f>IF(Table13511[[#This Row],[Name]]&gt;"",Table13511[[#This Row],[Name]],"")</f>
        <v>Erik Olsson</v>
      </c>
      <c r="N5">
        <f>SUM(Table13511[[#This Row],[BEE1]:[Column3]])-Table13511[[#This Row],[Discard]]</f>
        <v>1460</v>
      </c>
      <c r="O5" s="5">
        <f>RANK(Table13511[[#This Row],[Total2]],Table13511[Total2])</f>
        <v>2</v>
      </c>
    </row>
    <row r="6" spans="1:16">
      <c r="A6" s="88" t="s">
        <v>85</v>
      </c>
      <c r="B6" s="89" t="s">
        <v>86</v>
      </c>
      <c r="C6" s="89">
        <v>480</v>
      </c>
      <c r="D6" s="89">
        <v>460</v>
      </c>
      <c r="E6" s="32">
        <v>430</v>
      </c>
      <c r="F6" s="32">
        <v>0</v>
      </c>
      <c r="G6" s="32"/>
      <c r="J6" s="3">
        <f>IF(COUNT(Table13511[[#This Row],[BEE1]:[Column4]])&gt;1,MIN(Table13511[[#This Row],[BEE1]:[Column2]]),0)</f>
        <v>0</v>
      </c>
      <c r="K6" s="17">
        <f>SUM(Table13511[[#This Row],[BEE1]:[Column3]])-Table13511[[#This Row],[Discard]]*0.9999</f>
        <v>1370</v>
      </c>
      <c r="L6" s="10">
        <f>IF(Table13511[[#This Row],[Total]]&lt;&gt;"",RANK(Table13511[[#This Row],[Total]],Table13511[Total]),"")</f>
        <v>3</v>
      </c>
      <c r="M6" s="44" t="str">
        <f>IF(Table13511[[#This Row],[Name]]&gt;"",Table13511[[#This Row],[Name]],"")</f>
        <v>Nick MacLeod</v>
      </c>
      <c r="N6">
        <f>SUM(Table13511[[#This Row],[BEE1]:[Column3]])-Table13511[[#This Row],[Discard]]</f>
        <v>1370</v>
      </c>
      <c r="O6" s="5">
        <f>RANK(Table13511[[#This Row],[Total2]],Table13511[Total2])</f>
        <v>3</v>
      </c>
    </row>
    <row r="7" spans="1:16">
      <c r="A7" s="88" t="s">
        <v>93</v>
      </c>
      <c r="B7" s="90" t="s">
        <v>82</v>
      </c>
      <c r="C7" s="90">
        <v>440</v>
      </c>
      <c r="D7" s="90">
        <v>440</v>
      </c>
      <c r="E7" s="32">
        <v>480</v>
      </c>
      <c r="F7" s="32">
        <v>420</v>
      </c>
      <c r="G7" s="32"/>
      <c r="J7" s="3">
        <f>IF(COUNT(Table13511[[#This Row],[BEE1]:[Column4]])&gt;1,MIN(Table13511[[#This Row],[BEE1]:[Column2]]),0)</f>
        <v>420</v>
      </c>
      <c r="K7" s="17">
        <f>SUM(Table13511[[#This Row],[BEE1]:[Column3]])-Table13511[[#This Row],[Discard]]*0.9999</f>
        <v>1360.0419999999999</v>
      </c>
      <c r="L7" s="2">
        <f>IF(Table13511[[#This Row],[Total]]&lt;&gt;"",RANK(Table13511[[#This Row],[Total]],Table13511[Total]),"")</f>
        <v>4</v>
      </c>
      <c r="M7" s="44" t="str">
        <f>IF(Table13511[[#This Row],[Name]]&gt;"",Table13511[[#This Row],[Name]],"")</f>
        <v>Cian Ross</v>
      </c>
      <c r="N7">
        <f>SUM(Table13511[[#This Row],[BEE1]:[Column3]])-Table13511[[#This Row],[Discard]]</f>
        <v>1360</v>
      </c>
      <c r="O7" s="5">
        <f>RANK(Table13511[[#This Row],[Total2]],Table13511[Total2])</f>
        <v>4</v>
      </c>
      <c r="P7" s="68"/>
    </row>
    <row r="8" spans="1:16">
      <c r="A8" s="88" t="s">
        <v>92</v>
      </c>
      <c r="B8" s="90" t="s">
        <v>86</v>
      </c>
      <c r="C8" s="90">
        <v>430</v>
      </c>
      <c r="D8" s="90">
        <v>430</v>
      </c>
      <c r="E8" s="32">
        <v>440</v>
      </c>
      <c r="F8" s="32">
        <v>410</v>
      </c>
      <c r="G8" s="32"/>
      <c r="J8" s="3">
        <f>IF(COUNT(Table13511[[#This Row],[BEE1]:[Column4]])&gt;1,MIN(Table13511[[#This Row],[BEE1]:[Column2]]),0)</f>
        <v>410</v>
      </c>
      <c r="K8" s="17">
        <f>SUM(Table13511[[#This Row],[BEE1]:[Column3]])-Table13511[[#This Row],[Discard]]*0.9999</f>
        <v>1300.0409999999999</v>
      </c>
      <c r="L8" s="2">
        <f>IF(Table13511[[#This Row],[Total]]&lt;&gt;"",RANK(Table13511[[#This Row],[Total]],Table13511[Total]),"")</f>
        <v>5</v>
      </c>
      <c r="M8" s="44" t="str">
        <f>IF(Table13511[[#This Row],[Name]]&gt;"",Table13511[[#This Row],[Name]],"")</f>
        <v>Isaac Leahy</v>
      </c>
      <c r="N8">
        <f>SUM(Table13511[[#This Row],[BEE1]:[Column3]])-Table13511[[#This Row],[Discard]]</f>
        <v>1300</v>
      </c>
      <c r="O8" s="5">
        <f>RANK(Table13511[[#This Row],[Total2]],Table13511[Total2])</f>
        <v>5</v>
      </c>
    </row>
    <row r="9" spans="1:16">
      <c r="A9" s="88" t="s">
        <v>89</v>
      </c>
      <c r="B9" s="90" t="s">
        <v>86</v>
      </c>
      <c r="C9" s="90">
        <v>410</v>
      </c>
      <c r="D9" s="90">
        <v>383</v>
      </c>
      <c r="E9" s="37">
        <v>410</v>
      </c>
      <c r="F9" s="37">
        <v>460</v>
      </c>
      <c r="G9" s="37"/>
      <c r="H9" s="36"/>
      <c r="I9" s="36"/>
      <c r="J9" s="3">
        <f>IF(COUNT(Table13511[[#This Row],[BEE1]:[Column4]])&gt;1,MIN(Table13511[[#This Row],[BEE1]:[Column2]]),0)</f>
        <v>383</v>
      </c>
      <c r="K9" s="17">
        <f>SUM(Table13511[[#This Row],[BEE1]:[Column3]])-Table13511[[#This Row],[Discard]]*0.9999</f>
        <v>1280.0382999999999</v>
      </c>
      <c r="L9" s="36">
        <f>IF(Table13511[[#This Row],[Total]]&lt;&gt;"",RANK(Table13511[[#This Row],[Total]],Table13511[Total]),"")</f>
        <v>6</v>
      </c>
      <c r="M9" s="44" t="str">
        <f>IF(Table13511[[#This Row],[Name]]&gt;"",Table13511[[#This Row],[Name]],"")</f>
        <v>Donnagh Griffin</v>
      </c>
      <c r="N9">
        <f>SUM(Table13511[[#This Row],[BEE1]:[Column3]])-Table13511[[#This Row],[Discard]]</f>
        <v>1280</v>
      </c>
      <c r="O9" s="5">
        <f>RANK(Table13511[[#This Row],[Total2]],Table13511[Total2])</f>
        <v>6</v>
      </c>
    </row>
    <row r="10" spans="1:16">
      <c r="A10" s="91" t="s">
        <v>97</v>
      </c>
      <c r="B10" s="89" t="s">
        <v>82</v>
      </c>
      <c r="C10" s="89">
        <v>0</v>
      </c>
      <c r="D10" s="89">
        <v>410</v>
      </c>
      <c r="E10" s="32">
        <v>420</v>
      </c>
      <c r="F10" s="32">
        <v>440</v>
      </c>
      <c r="G10" s="32"/>
      <c r="J10" s="3">
        <f>IF(COUNT(Table13511[[#This Row],[BEE1]:[Column4]])&gt;1,MIN(Table13511[[#This Row],[BEE1]:[Column2]]),0)</f>
        <v>0</v>
      </c>
      <c r="K10" s="17">
        <f>SUM(Table13511[[#This Row],[BEE1]:[Column3]])-Table13511[[#This Row],[Discard]]*0.9999</f>
        <v>1270</v>
      </c>
      <c r="L10" s="2">
        <f>IF(Table13511[[#This Row],[Total]]&lt;&gt;"",RANK(Table13511[[#This Row],[Total]],Table13511[Total]),"")</f>
        <v>7</v>
      </c>
      <c r="M10" s="44" t="str">
        <f>IF(Table13511[[#This Row],[Name]]&gt;"",Table13511[[#This Row],[Name]],"")</f>
        <v>David Manning</v>
      </c>
      <c r="N10">
        <f>SUM(Table13511[[#This Row],[BEE1]:[Column3]])-Table13511[[#This Row],[Discard]]</f>
        <v>1270</v>
      </c>
      <c r="O10" s="5">
        <f>RANK(Table13511[[#This Row],[Total2]],Table13511[Total2])</f>
        <v>7</v>
      </c>
    </row>
    <row r="11" spans="1:16">
      <c r="A11" s="91" t="s">
        <v>238</v>
      </c>
      <c r="B11" s="90" t="s">
        <v>82</v>
      </c>
      <c r="C11" s="90">
        <v>393</v>
      </c>
      <c r="D11" s="90">
        <v>383</v>
      </c>
      <c r="E11" s="37">
        <v>395</v>
      </c>
      <c r="F11" s="37">
        <v>430</v>
      </c>
      <c r="G11" s="37"/>
      <c r="H11" s="36"/>
      <c r="I11" s="36"/>
      <c r="J11" s="3">
        <f>IF(COUNT(Table13511[[#This Row],[BEE1]:[Column4]])&gt;1,MIN(Table13511[[#This Row],[BEE1]:[Column2]]),0)</f>
        <v>383</v>
      </c>
      <c r="K11" s="17">
        <f>SUM(Table13511[[#This Row],[BEE1]:[Column3]])-Table13511[[#This Row],[Discard]]*0.9999</f>
        <v>1218.0382999999999</v>
      </c>
      <c r="L11" s="10">
        <f>IF(Table13511[[#This Row],[Total]]&lt;&gt;"",RANK(Table13511[[#This Row],[Total]],Table13511[Total]),"")</f>
        <v>8</v>
      </c>
      <c r="M11" s="44" t="str">
        <f>IF(Table13511[[#This Row],[Name]]&gt;"",Table13511[[#This Row],[Name]],"")</f>
        <v>Conor O Callaghan</v>
      </c>
      <c r="N11">
        <f>SUM(Table13511[[#This Row],[BEE1]:[Column3]])-Table13511[[#This Row],[Discard]]</f>
        <v>1218</v>
      </c>
      <c r="O11" s="5">
        <f>RANK(Table13511[[#This Row],[Total2]],Table13511[Total2])</f>
        <v>8</v>
      </c>
      <c r="P11" s="68"/>
    </row>
    <row r="12" spans="1:16">
      <c r="A12" s="88" t="s">
        <v>94</v>
      </c>
      <c r="B12" s="90" t="s">
        <v>86</v>
      </c>
      <c r="C12" s="90">
        <v>420</v>
      </c>
      <c r="D12" s="90">
        <v>0</v>
      </c>
      <c r="E12" s="32">
        <v>400</v>
      </c>
      <c r="F12" s="32">
        <v>388</v>
      </c>
      <c r="G12" s="32"/>
      <c r="J12" s="3">
        <f>IF(COUNT(Table13511[[#This Row],[BEE1]:[Column4]])&gt;1,MIN(Table13511[[#This Row],[BEE1]:[Column2]]),0)</f>
        <v>0</v>
      </c>
      <c r="K12" s="17">
        <f>SUM(Table13511[[#This Row],[BEE1]:[Column3]])-Table13511[[#This Row],[Discard]]*0.9999</f>
        <v>1208</v>
      </c>
      <c r="L12" s="36">
        <f>IF(Table13511[[#This Row],[Total]]&lt;&gt;"",RANK(Table13511[[#This Row],[Total]],Table13511[Total]),"")</f>
        <v>9</v>
      </c>
      <c r="M12" s="44" t="str">
        <f>IF(Table13511[[#This Row],[Name]]&gt;"",Table13511[[#This Row],[Name]],"")</f>
        <v>Ben Loughnane</v>
      </c>
      <c r="N12">
        <f>SUM(Table13511[[#This Row],[BEE1]:[Column3]])-Table13511[[#This Row],[Discard]]</f>
        <v>1208</v>
      </c>
      <c r="O12" s="5">
        <f>RANK(Table13511[[#This Row],[Total2]],Table13511[Total2])</f>
        <v>9</v>
      </c>
    </row>
    <row r="13" spans="1:16">
      <c r="A13" s="88" t="s">
        <v>95</v>
      </c>
      <c r="B13" s="90" t="s">
        <v>88</v>
      </c>
      <c r="C13" s="90">
        <v>400</v>
      </c>
      <c r="D13" s="90">
        <v>383</v>
      </c>
      <c r="E13" s="32">
        <v>370</v>
      </c>
      <c r="F13" s="32">
        <v>388</v>
      </c>
      <c r="G13" s="32"/>
      <c r="J13" s="3">
        <f>IF(COUNT(Table13511[[#This Row],[BEE1]:[Column4]])&gt;1,MIN(Table13511[[#This Row],[BEE1]:[Column2]]),0)</f>
        <v>370</v>
      </c>
      <c r="K13" s="17">
        <f>SUM(Table13511[[#This Row],[BEE1]:[Column3]])-Table13511[[#This Row],[Discard]]*0.9999</f>
        <v>1171.037</v>
      </c>
      <c r="L13" s="2">
        <f>IF(Table13511[[#This Row],[Total]]&lt;&gt;"",RANK(Table13511[[#This Row],[Total]],Table13511[Total]),"")</f>
        <v>10</v>
      </c>
      <c r="M13" s="44" t="str">
        <f>IF(Table13511[[#This Row],[Name]]&gt;"",Table13511[[#This Row],[Name]],"")</f>
        <v>Paul O'Brien</v>
      </c>
      <c r="N13">
        <f>SUM(Table13511[[#This Row],[BEE1]:[Column3]])-Table13511[[#This Row],[Discard]]</f>
        <v>1171</v>
      </c>
      <c r="O13" s="5">
        <f>RANK(Table13511[[#This Row],[Total2]],Table13511[Total2])</f>
        <v>10</v>
      </c>
    </row>
    <row r="14" spans="1:16">
      <c r="A14" s="91" t="s">
        <v>400</v>
      </c>
      <c r="B14" s="90" t="s">
        <v>88</v>
      </c>
      <c r="C14" s="90">
        <v>0</v>
      </c>
      <c r="D14" s="90">
        <v>383</v>
      </c>
      <c r="E14" s="32">
        <v>383</v>
      </c>
      <c r="F14" s="32">
        <v>390</v>
      </c>
      <c r="G14" s="32"/>
      <c r="J14" s="3">
        <f>IF(COUNT(Table13511[[#This Row],[BEE1]:[Column4]])&gt;1,MIN(Table13511[[#This Row],[BEE1]:[Column2]]),0)</f>
        <v>0</v>
      </c>
      <c r="K14" s="17">
        <f>SUM(Table13511[[#This Row],[BEE1]:[Column3]])-Table13511[[#This Row],[Discard]]*0.9999</f>
        <v>1156</v>
      </c>
      <c r="L14" s="2">
        <f>IF(Table13511[[#This Row],[Total]]&lt;&gt;"",RANK(Table13511[[#This Row],[Total]],Table13511[Total]),"")</f>
        <v>11</v>
      </c>
      <c r="M14" s="44" t="str">
        <f>IF(Table13511[[#This Row],[Name]]&gt;"",Table13511[[#This Row],[Name]],"")</f>
        <v>Matteo</v>
      </c>
      <c r="N14">
        <f>SUM(Table13511[[#This Row],[BEE1]:[Column3]])-Table13511[[#This Row],[Discard]]</f>
        <v>1156</v>
      </c>
      <c r="O14" s="5">
        <f>RANK(Table13511[[#This Row],[Total2]],Table13511[Total2])</f>
        <v>11</v>
      </c>
    </row>
    <row r="15" spans="1:16">
      <c r="A15" s="88" t="s">
        <v>250</v>
      </c>
      <c r="B15" s="90" t="s">
        <v>100</v>
      </c>
      <c r="C15" s="90">
        <v>393</v>
      </c>
      <c r="D15" s="90">
        <v>370</v>
      </c>
      <c r="E15" s="32">
        <v>0</v>
      </c>
      <c r="F15" s="32">
        <v>388</v>
      </c>
      <c r="G15" s="32"/>
      <c r="J15" s="3">
        <f>IF(COUNT(Table13511[[#This Row],[BEE1]:[Column4]])&gt;1,MIN(Table13511[[#This Row],[BEE1]:[Column2]]),0)</f>
        <v>0</v>
      </c>
      <c r="K15" s="17">
        <f>SUM(Table13511[[#This Row],[BEE1]:[Column3]])-Table13511[[#This Row],[Discard]]*0.9999</f>
        <v>1151</v>
      </c>
      <c r="L15" s="2">
        <f>IF(Table13511[[#This Row],[Total]]&lt;&gt;"",RANK(Table13511[[#This Row],[Total]],Table13511[Total]),"")</f>
        <v>12</v>
      </c>
      <c r="M15" s="44" t="str">
        <f>IF(Table13511[[#This Row],[Name]]&gt;"",Table13511[[#This Row],[Name]],"")</f>
        <v>Joseph Claro</v>
      </c>
      <c r="N15">
        <f>SUM(Table13511[[#This Row],[BEE1]:[Column3]])-Table13511[[#This Row],[Discard]]</f>
        <v>1151</v>
      </c>
      <c r="O15" s="5">
        <f>RANK(Table13511[[#This Row],[Total2]],Table13511[Total2])</f>
        <v>12</v>
      </c>
    </row>
    <row r="16" spans="1:16">
      <c r="A16" s="88" t="s">
        <v>249</v>
      </c>
      <c r="B16" s="90" t="s">
        <v>100</v>
      </c>
      <c r="C16" s="90">
        <v>380</v>
      </c>
      <c r="D16" s="90">
        <v>345</v>
      </c>
      <c r="E16" s="32">
        <v>383</v>
      </c>
      <c r="F16" s="32">
        <v>380</v>
      </c>
      <c r="G16" s="32"/>
      <c r="J16" s="3">
        <f>IF(COUNT(Table13511[[#This Row],[BEE1]:[Column4]])&gt;1,MIN(Table13511[[#This Row],[BEE1]:[Column2]]),0)</f>
        <v>345</v>
      </c>
      <c r="K16" s="17">
        <f>SUM(Table13511[[#This Row],[BEE1]:[Column3]])-Table13511[[#This Row],[Discard]]*0.9999</f>
        <v>1143.0345</v>
      </c>
      <c r="L16" s="2">
        <f>IF(Table13511[[#This Row],[Total]]&lt;&gt;"",RANK(Table13511[[#This Row],[Total]],Table13511[Total]),"")</f>
        <v>13</v>
      </c>
      <c r="M16" s="44" t="str">
        <f>IF(Table13511[[#This Row],[Name]]&gt;"",Table13511[[#This Row],[Name]],"")</f>
        <v>Peter Claro</v>
      </c>
      <c r="N16">
        <f>SUM(Table13511[[#This Row],[BEE1]:[Column3]])-Table13511[[#This Row],[Discard]]</f>
        <v>1143</v>
      </c>
      <c r="O16" s="5">
        <f>RANK(Table13511[[#This Row],[Total2]],Table13511[Total2])</f>
        <v>13</v>
      </c>
    </row>
    <row r="17" spans="1:15">
      <c r="A17" s="88" t="s">
        <v>316</v>
      </c>
      <c r="B17" s="90" t="s">
        <v>156</v>
      </c>
      <c r="C17" s="90">
        <v>385</v>
      </c>
      <c r="D17" s="90">
        <v>358</v>
      </c>
      <c r="E17" s="32">
        <v>0</v>
      </c>
      <c r="F17" s="32">
        <v>385</v>
      </c>
      <c r="G17" s="32"/>
      <c r="J17" s="3">
        <f>IF(COUNT(Table13511[[#This Row],[BEE1]:[Column4]])&gt;1,MIN(Table13511[[#This Row],[BEE1]:[Column2]]),0)</f>
        <v>0</v>
      </c>
      <c r="K17" s="17">
        <f>SUM(Table13511[[#This Row],[BEE1]:[Column3]])-Table13511[[#This Row],[Discard]]*0.9999</f>
        <v>1128</v>
      </c>
      <c r="L17" s="2">
        <f>IF(Table13511[[#This Row],[Total]]&lt;&gt;"",RANK(Table13511[[#This Row],[Total]],Table13511[Total]),"")</f>
        <v>14</v>
      </c>
      <c r="M17" s="44" t="str">
        <f>IF(Table13511[[#This Row],[Name]]&gt;"",Table13511[[#This Row],[Name]],"")</f>
        <v>Matthew Collins</v>
      </c>
      <c r="N17">
        <f>SUM(Table13511[[#This Row],[BEE1]:[Column3]])-Table13511[[#This Row],[Discard]]</f>
        <v>1128</v>
      </c>
      <c r="O17" s="5">
        <f>RANK(Table13511[[#This Row],[Total2]],Table13511[Total2])</f>
        <v>14</v>
      </c>
    </row>
    <row r="18" spans="1:15">
      <c r="A18" s="91" t="s">
        <v>311</v>
      </c>
      <c r="B18" s="90" t="s">
        <v>88</v>
      </c>
      <c r="C18" s="90">
        <v>0</v>
      </c>
      <c r="D18" s="90">
        <v>365</v>
      </c>
      <c r="E18" s="32">
        <v>370</v>
      </c>
      <c r="F18" s="32">
        <v>388</v>
      </c>
      <c r="G18" s="32"/>
      <c r="J18" s="3">
        <f>IF(COUNT(Table13511[[#This Row],[BEE1]:[Column4]])&gt;1,MIN(Table13511[[#This Row],[BEE1]:[Column2]]),0)</f>
        <v>0</v>
      </c>
      <c r="K18" s="17">
        <f>SUM(Table13511[[#This Row],[BEE1]:[Column3]])-Table13511[[#This Row],[Discard]]*0.9999</f>
        <v>1123</v>
      </c>
      <c r="L18" s="2">
        <f>IF(Table13511[[#This Row],[Total]]&lt;&gt;"",RANK(Table13511[[#This Row],[Total]],Table13511[Total]),"")</f>
        <v>15</v>
      </c>
      <c r="M18" s="44" t="str">
        <f>IF(Table13511[[#This Row],[Name]]&gt;"",Table13511[[#This Row],[Name]],"")</f>
        <v>Theo Rosenthal</v>
      </c>
      <c r="N18">
        <f>SUM(Table13511[[#This Row],[BEE1]:[Column3]])-Table13511[[#This Row],[Discard]]</f>
        <v>1123</v>
      </c>
      <c r="O18" s="5">
        <f>RANK(Table13511[[#This Row],[Total2]],Table13511[Total2])</f>
        <v>15</v>
      </c>
    </row>
    <row r="19" spans="1:15">
      <c r="A19" s="91" t="s">
        <v>318</v>
      </c>
      <c r="B19" s="89" t="s">
        <v>86</v>
      </c>
      <c r="C19" s="89">
        <v>0</v>
      </c>
      <c r="D19" s="89">
        <v>420</v>
      </c>
      <c r="E19" s="32">
        <v>395</v>
      </c>
      <c r="F19" s="32">
        <v>0</v>
      </c>
      <c r="G19" s="32"/>
      <c r="J19" s="3">
        <f>IF(COUNT(Table13511[[#This Row],[BEE1]:[Column4]])&gt;1,MIN(Table13511[[#This Row],[BEE1]:[Column2]]),0)</f>
        <v>0</v>
      </c>
      <c r="K19" s="17">
        <f>SUM(Table13511[[#This Row],[BEE1]:[Column3]])-Table13511[[#This Row],[Discard]]*0.9999</f>
        <v>815</v>
      </c>
      <c r="L19" s="2">
        <f>IF(Table13511[[#This Row],[Total]]&lt;&gt;"",RANK(Table13511[[#This Row],[Total]],Table13511[Total]),"")</f>
        <v>16</v>
      </c>
      <c r="M19" s="44" t="str">
        <f>IF(Table13511[[#This Row],[Name]]&gt;"",Table13511[[#This Row],[Name]],"")</f>
        <v>Connor O' Sullivan</v>
      </c>
      <c r="N19">
        <f>SUM(Table13511[[#This Row],[BEE1]:[Column3]])-Table13511[[#This Row],[Discard]]</f>
        <v>815</v>
      </c>
      <c r="O19" s="5">
        <f>RANK(Table13511[[#This Row],[Total2]],Table13511[Total2])</f>
        <v>16</v>
      </c>
    </row>
    <row r="20" spans="1:15">
      <c r="A20" s="91" t="s">
        <v>319</v>
      </c>
      <c r="B20" s="90" t="s">
        <v>88</v>
      </c>
      <c r="C20" s="90">
        <v>0</v>
      </c>
      <c r="D20" s="92">
        <v>400</v>
      </c>
      <c r="E20" s="32">
        <v>0</v>
      </c>
      <c r="F20" s="32">
        <v>400</v>
      </c>
      <c r="G20" s="32"/>
      <c r="J20" s="3">
        <f>IF(COUNT(Table13511[[#This Row],[BEE1]:[Column4]])&gt;1,MIN(Table13511[[#This Row],[BEE1]:[Column2]]),0)</f>
        <v>0</v>
      </c>
      <c r="K20" s="17">
        <f>SUM(Table13511[[#This Row],[BEE1]:[Column3]])-Table13511[[#This Row],[Discard]]*0.9999</f>
        <v>800</v>
      </c>
      <c r="L20" s="2">
        <f>IF(Table13511[[#This Row],[Total]]&lt;&gt;"",RANK(Table13511[[#This Row],[Total]],Table13511[Total]),"")</f>
        <v>17</v>
      </c>
      <c r="M20" s="44" t="str">
        <f>IF(Table13511[[#This Row],[Name]]&gt;"",Table13511[[#This Row],[Name]],"")</f>
        <v>Seán Leisk</v>
      </c>
      <c r="N20">
        <f>SUM(Table13511[[#This Row],[BEE1]:[Column3]])-Table13511[[#This Row],[Discard]]</f>
        <v>800</v>
      </c>
      <c r="O20" s="5">
        <f>RANK(Table13511[[#This Row],[Total2]],Table13511[Total2])</f>
        <v>17</v>
      </c>
    </row>
    <row r="21" spans="1:15">
      <c r="A21" s="88" t="s">
        <v>323</v>
      </c>
      <c r="B21" s="90" t="s">
        <v>88</v>
      </c>
      <c r="C21" s="90">
        <v>375</v>
      </c>
      <c r="D21" s="90">
        <v>0</v>
      </c>
      <c r="E21" s="32">
        <v>370</v>
      </c>
      <c r="F21" s="32">
        <v>0</v>
      </c>
      <c r="G21" s="32"/>
      <c r="J21" s="3">
        <f>IF(COUNT(Table13511[[#This Row],[BEE1]:[Column4]])&gt;1,MIN(Table13511[[#This Row],[BEE1]:[Column2]]),0)</f>
        <v>0</v>
      </c>
      <c r="K21" s="17">
        <f>SUM(Table13511[[#This Row],[BEE1]:[Column3]])-Table13511[[#This Row],[Discard]]*0.9999</f>
        <v>745</v>
      </c>
      <c r="L21" s="2">
        <f>IF(Table13511[[#This Row],[Total]]&lt;&gt;"",RANK(Table13511[[#This Row],[Total]],Table13511[Total]),"")</f>
        <v>18</v>
      </c>
      <c r="M21" s="44" t="str">
        <f>IF(Table13511[[#This Row],[Name]]&gt;"",Table13511[[#This Row],[Name]],"")</f>
        <v>Jack Healy</v>
      </c>
      <c r="N21">
        <f>SUM(Table13511[[#This Row],[BEE1]:[Column3]])-Table13511[[#This Row],[Discard]]</f>
        <v>745</v>
      </c>
      <c r="O21" s="5">
        <f>RANK(Table13511[[#This Row],[Total2]],Table13511[Total2])</f>
        <v>18</v>
      </c>
    </row>
    <row r="22" spans="1:15">
      <c r="A22" s="91" t="s">
        <v>317</v>
      </c>
      <c r="B22" s="90" t="s">
        <v>88</v>
      </c>
      <c r="C22" s="90">
        <v>370</v>
      </c>
      <c r="D22" s="90">
        <v>345</v>
      </c>
      <c r="E22" s="32">
        <v>0</v>
      </c>
      <c r="F22" s="32">
        <v>0</v>
      </c>
      <c r="G22" s="32"/>
      <c r="J22" s="3">
        <f>IF(COUNT(Table13511[[#This Row],[BEE1]:[Column4]])&gt;1,MIN(Table13511[[#This Row],[BEE1]:[Column2]]),0)</f>
        <v>0</v>
      </c>
      <c r="K22" s="17">
        <f>SUM(Table13511[[#This Row],[BEE1]:[Column3]])-Table13511[[#This Row],[Discard]]*0.9999</f>
        <v>715</v>
      </c>
      <c r="L22" s="2">
        <f>IF(Table13511[[#This Row],[Total]]&lt;&gt;"",RANK(Table13511[[#This Row],[Total]],Table13511[Total]),"")</f>
        <v>19</v>
      </c>
      <c r="M22" s="44" t="str">
        <f>IF(Table13511[[#This Row],[Name]]&gt;"",Table13511[[#This Row],[Name]],"")</f>
        <v>Seán Hayes</v>
      </c>
      <c r="N22">
        <f>SUM(Table13511[[#This Row],[BEE1]:[Column3]])-Table13511[[#This Row],[Discard]]</f>
        <v>715</v>
      </c>
      <c r="O22" s="5">
        <f>RANK(Table13511[[#This Row],[Total2]],Table13511[Total2])</f>
        <v>19</v>
      </c>
    </row>
    <row r="23" spans="1:15">
      <c r="A23" s="31" t="s">
        <v>399</v>
      </c>
      <c r="B23" s="32"/>
      <c r="C23" s="32">
        <v>0</v>
      </c>
      <c r="D23" s="32">
        <v>390</v>
      </c>
      <c r="E23" s="32">
        <v>0</v>
      </c>
      <c r="F23" s="32">
        <v>0</v>
      </c>
      <c r="G23" s="32"/>
      <c r="J23" s="3">
        <f>IF(COUNT(Table13511[[#This Row],[BEE1]:[Column4]])&gt;1,MIN(Table13511[[#This Row],[BEE1]:[Column2]]),0)</f>
        <v>0</v>
      </c>
      <c r="K23" s="17">
        <f>SUM(Table13511[[#This Row],[BEE1]:[Column3]])-Table13511[[#This Row],[Discard]]*0.9999</f>
        <v>390</v>
      </c>
      <c r="L23" s="2">
        <f>IF(Table13511[[#This Row],[Total]]&lt;&gt;"",RANK(Table13511[[#This Row],[Total]],Table13511[Total]),"")</f>
        <v>20</v>
      </c>
      <c r="M23" s="44" t="str">
        <f>IF(Table13511[[#This Row],[Name]]&gt;"",Table13511[[#This Row],[Name]],"")</f>
        <v>Ryan Power</v>
      </c>
      <c r="N23">
        <f>SUM(Table13511[[#This Row],[BEE1]:[Column3]])-Table13511[[#This Row],[Discard]]</f>
        <v>390</v>
      </c>
      <c r="O23" s="5">
        <f>RANK(Table13511[[#This Row],[Total2]],Table13511[Total2])</f>
        <v>20</v>
      </c>
    </row>
    <row r="24" spans="1:15">
      <c r="A24" s="88" t="s">
        <v>320</v>
      </c>
      <c r="B24" s="90" t="s">
        <v>321</v>
      </c>
      <c r="C24" s="90">
        <v>0</v>
      </c>
      <c r="D24" s="90">
        <v>383</v>
      </c>
      <c r="E24" s="32">
        <v>0</v>
      </c>
      <c r="F24" s="32">
        <v>0</v>
      </c>
      <c r="G24" s="32"/>
      <c r="J24" s="3">
        <f>IF(COUNT(Table13511[[#This Row],[BEE1]:[Column4]])&gt;1,MIN(Table13511[[#This Row],[BEE1]:[Column2]]),0)</f>
        <v>0</v>
      </c>
      <c r="K24" s="17">
        <f>SUM(Table13511[[#This Row],[BEE1]:[Column3]])-Table13511[[#This Row],[Discard]]*0.9999</f>
        <v>383</v>
      </c>
      <c r="L24" s="2">
        <f>IF(Table13511[[#This Row],[Total]]&lt;&gt;"",RANK(Table13511[[#This Row],[Total]],Table13511[Total]),"")</f>
        <v>21</v>
      </c>
      <c r="M24" s="44" t="str">
        <f>IF(Table13511[[#This Row],[Name]]&gt;"",Table13511[[#This Row],[Name]],"")</f>
        <v>Matthew Browne</v>
      </c>
      <c r="N24">
        <f>SUM(Table13511[[#This Row],[BEE1]:[Column3]])-Table13511[[#This Row],[Discard]]</f>
        <v>383</v>
      </c>
      <c r="O24" s="5">
        <f>RANK(Table13511[[#This Row],[Total2]],Table13511[Total2])</f>
        <v>21</v>
      </c>
    </row>
    <row r="25" spans="1:15">
      <c r="A25" s="88" t="s">
        <v>322</v>
      </c>
      <c r="B25" s="90" t="s">
        <v>88</v>
      </c>
      <c r="C25" s="90">
        <v>0</v>
      </c>
      <c r="D25" s="90">
        <v>383</v>
      </c>
      <c r="E25" s="32">
        <v>0</v>
      </c>
      <c r="F25" s="32">
        <v>0</v>
      </c>
      <c r="G25" s="32"/>
      <c r="J25" s="3">
        <f>IF(COUNT(Table13511[[#This Row],[BEE1]:[Column4]])&gt;1,MIN(Table13511[[#This Row],[BEE1]:[Column2]]),0)</f>
        <v>0</v>
      </c>
      <c r="K25" s="17">
        <f>SUM(Table13511[[#This Row],[BEE1]:[Column3]])-Table13511[[#This Row],[Discard]]*0.9999</f>
        <v>383</v>
      </c>
      <c r="L25" s="36">
        <f>IF(Table13511[[#This Row],[Total]]&lt;&gt;"",RANK(Table13511[[#This Row],[Total]],Table13511[Total]),"")</f>
        <v>21</v>
      </c>
      <c r="M25" s="44" t="str">
        <f>IF(Table13511[[#This Row],[Name]]&gt;"",Table13511[[#This Row],[Name]],"")</f>
        <v>Johhny Lu</v>
      </c>
      <c r="N25">
        <f>SUM(Table13511[[#This Row],[BEE1]:[Column3]])-Table13511[[#This Row],[Discard]]</f>
        <v>383</v>
      </c>
      <c r="O25" s="5">
        <f>RANK(Table13511[[#This Row],[Total2]],Table13511[Total2])</f>
        <v>21</v>
      </c>
    </row>
    <row r="26" spans="1:15">
      <c r="A26" s="31" t="s">
        <v>428</v>
      </c>
      <c r="B26" s="32"/>
      <c r="C26" s="32">
        <v>0</v>
      </c>
      <c r="D26" s="32">
        <v>0</v>
      </c>
      <c r="E26" s="32">
        <v>0</v>
      </c>
      <c r="F26" s="32">
        <v>375</v>
      </c>
      <c r="G26" s="32"/>
      <c r="J26" s="3">
        <f>IF(COUNT(Table13511[[#This Row],[BEE1]:[Column4]])&gt;1,MIN(Table13511[[#This Row],[BEE1]:[Column2]]),0)</f>
        <v>0</v>
      </c>
      <c r="K26" s="17">
        <f>SUM(Table13511[[#This Row],[BEE1]:[Column3]])-Table13511[[#This Row],[Discard]]*0.9999</f>
        <v>375</v>
      </c>
      <c r="L26" s="2">
        <f>IF(Table13511[[#This Row],[Total]]&lt;&gt;"",RANK(Table13511[[#This Row],[Total]],Table13511[Total]),"")</f>
        <v>23</v>
      </c>
      <c r="M26" s="44" t="str">
        <f>IF(Table13511[[#This Row],[Name]]&gt;"",Table13511[[#This Row],[Name]],"")</f>
        <v>Javier</v>
      </c>
      <c r="N26">
        <f>SUM(Table13511[[#This Row],[BEE1]:[Column3]])-Table13511[[#This Row],[Discard]]</f>
        <v>375</v>
      </c>
      <c r="O26" s="5">
        <f>RANK(Table13511[[#This Row],[Total2]],Table13511[Total2])</f>
        <v>23</v>
      </c>
    </row>
    <row r="27" spans="1:15">
      <c r="A27" s="91" t="s">
        <v>99</v>
      </c>
      <c r="B27" s="90" t="s">
        <v>88</v>
      </c>
      <c r="C27" s="90">
        <v>0</v>
      </c>
      <c r="D27" s="90">
        <v>358</v>
      </c>
      <c r="E27" s="32">
        <v>0</v>
      </c>
      <c r="F27" s="32">
        <v>0</v>
      </c>
      <c r="G27" s="32"/>
      <c r="J27" s="3">
        <f>IF(COUNT(Table13511[[#This Row],[BEE1]:[Column4]])&gt;1,MIN(Table13511[[#This Row],[BEE1]:[Column2]]),0)</f>
        <v>0</v>
      </c>
      <c r="K27" s="17">
        <f>SUM(Table13511[[#This Row],[BEE1]:[Column3]])-Table13511[[#This Row],[Discard]]*0.9999</f>
        <v>358</v>
      </c>
      <c r="L27" s="2">
        <f>IF(Table13511[[#This Row],[Total]]&lt;&gt;"",RANK(Table13511[[#This Row],[Total]],Table13511[Total]),"")</f>
        <v>24</v>
      </c>
      <c r="M27" s="44" t="str">
        <f>IF(Table13511[[#This Row],[Name]]&gt;"",Table13511[[#This Row],[Name]],"")</f>
        <v>Darragh Ruddy</v>
      </c>
      <c r="N27">
        <f>SUM(Table13511[[#This Row],[BEE1]:[Column3]])-Table13511[[#This Row],[Discard]]</f>
        <v>358</v>
      </c>
      <c r="O27" s="5">
        <f>RANK(Table13511[[#This Row],[Total2]],Table13511[Total2])</f>
        <v>24</v>
      </c>
    </row>
    <row r="28" spans="1:15">
      <c r="A28" s="31" t="s">
        <v>315</v>
      </c>
      <c r="B28" s="32" t="s">
        <v>156</v>
      </c>
      <c r="C28" s="32">
        <v>0</v>
      </c>
      <c r="D28" s="32">
        <v>345</v>
      </c>
      <c r="E28" s="32">
        <v>0</v>
      </c>
      <c r="F28" s="32">
        <v>0</v>
      </c>
      <c r="G28" s="32"/>
      <c r="J28" s="3">
        <f>IF(COUNT(Table13511[[#This Row],[BEE1]:[Column4]])&gt;1,MIN(Table13511[[#This Row],[BEE1]:[Column2]]),0)</f>
        <v>0</v>
      </c>
      <c r="K28" s="17">
        <f>SUM(Table13511[[#This Row],[BEE1]:[Column3]])-Table13511[[#This Row],[Discard]]*0.9999</f>
        <v>345</v>
      </c>
      <c r="L28" s="2">
        <f>IF(Table13511[[#This Row],[Total]]&lt;&gt;"",RANK(Table13511[[#This Row],[Total]],Table13511[Total]),"")</f>
        <v>25</v>
      </c>
      <c r="M28" s="44" t="str">
        <f>IF(Table13511[[#This Row],[Name]]&gt;"",Table13511[[#This Row],[Name]],"")</f>
        <v>David O' Connor</v>
      </c>
      <c r="N28">
        <f>SUM(Table13511[[#This Row],[BEE1]:[Column3]])-Table13511[[#This Row],[Discard]]</f>
        <v>345</v>
      </c>
      <c r="O28" s="5">
        <f>RANK(Table13511[[#This Row],[Total2]],Table13511[Total2])</f>
        <v>25</v>
      </c>
    </row>
    <row r="29" spans="1:15">
      <c r="A29" s="31"/>
      <c r="B29" s="32"/>
      <c r="C29" s="32"/>
      <c r="D29" s="32"/>
      <c r="E29" s="32"/>
      <c r="F29" s="32"/>
      <c r="G29" s="32"/>
      <c r="J29" s="3">
        <f>IF(COUNT(Table13511[[#This Row],[BEE1]:[Column4]])&gt;1,MIN(Table13511[[#This Row],[BEE1]:[Column2]]),0)</f>
        <v>0</v>
      </c>
      <c r="K29" s="17">
        <f>SUM(Table13511[[#This Row],[BEE1]:[Column3]])-Table13511[[#This Row],[Discard]]*0.9999</f>
        <v>0</v>
      </c>
      <c r="L29" s="2">
        <f>IF(Table13511[[#This Row],[Total]]&lt;&gt;"",RANK(Table13511[[#This Row],[Total]],Table13511[Total]),"")</f>
        <v>26</v>
      </c>
      <c r="M29" s="44" t="str">
        <f>IF(Table13511[[#This Row],[Name]]&gt;"",Table13511[[#This Row],[Name]],"")</f>
        <v/>
      </c>
      <c r="N29">
        <f>SUM(Table13511[[#This Row],[BEE1]:[Column3]])-Table13511[[#This Row],[Discard]]</f>
        <v>0</v>
      </c>
      <c r="O29" s="5">
        <f>RANK(Table13511[[#This Row],[Total2]],Table13511[Total2])</f>
        <v>26</v>
      </c>
    </row>
    <row r="30" spans="1:15">
      <c r="A30" s="31"/>
      <c r="B30" s="32"/>
      <c r="C30" s="32"/>
      <c r="D30" s="32"/>
      <c r="E30" s="32"/>
      <c r="F30" s="32"/>
      <c r="G30" s="32"/>
      <c r="J30" s="3">
        <f>IF(COUNT(Table13511[[#This Row],[BEE1]:[Column4]])&gt;1,MIN(Table13511[[#This Row],[BEE1]:[Column2]]),0)</f>
        <v>0</v>
      </c>
      <c r="K30" s="17">
        <f>SUM(Table13511[[#This Row],[BEE1]:[Column3]])-Table13511[[#This Row],[Discard]]*0.9999</f>
        <v>0</v>
      </c>
      <c r="L30" s="2">
        <f>IF(Table13511[[#This Row],[Total]]&lt;&gt;"",RANK(Table13511[[#This Row],[Total]],Table13511[Total]),"")</f>
        <v>26</v>
      </c>
      <c r="M30" s="44" t="str">
        <f>IF(Table13511[[#This Row],[Name]]&gt;"",Table13511[[#This Row],[Name]],"")</f>
        <v/>
      </c>
      <c r="N30">
        <f>SUM(Table13511[[#This Row],[BEE1]:[Column3]])-Table13511[[#This Row],[Discard]]</f>
        <v>0</v>
      </c>
      <c r="O30" s="5">
        <f>RANK(Table13511[[#This Row],[Total2]],Table13511[Total2])</f>
        <v>26</v>
      </c>
    </row>
    <row r="31" spans="1:15">
      <c r="A31" s="31"/>
      <c r="B31" s="32"/>
      <c r="C31" s="32"/>
      <c r="D31" s="32"/>
      <c r="E31" s="32"/>
      <c r="F31" s="32"/>
      <c r="G31" s="32"/>
      <c r="J31" s="3">
        <f>IF(COUNT(Table13511[[#This Row],[BEE1]:[Column4]])&gt;1,MIN(Table13511[[#This Row],[BEE1]:[Column2]]),0)</f>
        <v>0</v>
      </c>
      <c r="K31" s="17">
        <f>SUM(Table13511[[#This Row],[BEE1]:[Column3]])-Table13511[[#This Row],[Discard]]*0.9999</f>
        <v>0</v>
      </c>
      <c r="L31" s="2">
        <f>IF(Table13511[[#This Row],[Total]]&lt;&gt;"",RANK(Table13511[[#This Row],[Total]],Table13511[Total]),"")</f>
        <v>26</v>
      </c>
      <c r="M31" s="44" t="str">
        <f>IF(Table13511[[#This Row],[Name]]&gt;"",Table13511[[#This Row],[Name]],"")</f>
        <v/>
      </c>
      <c r="N31">
        <f>SUM(Table13511[[#This Row],[BEE1]:[Column3]])-Table13511[[#This Row],[Discard]]</f>
        <v>0</v>
      </c>
      <c r="O31" s="5">
        <f>RANK(Table13511[[#This Row],[Total2]],Table13511[Total2])</f>
        <v>26</v>
      </c>
    </row>
    <row r="32" spans="1:15">
      <c r="A32" s="31"/>
      <c r="B32" s="32"/>
      <c r="C32" s="32"/>
      <c r="D32" s="32"/>
      <c r="E32" s="32"/>
      <c r="F32" s="32"/>
      <c r="G32" s="32"/>
      <c r="J32" s="3">
        <f>IF(COUNT(Table13511[[#This Row],[BEE1]:[Column4]])&gt;1,MIN(Table13511[[#This Row],[BEE1]:[Column2]]),0)</f>
        <v>0</v>
      </c>
      <c r="K32" s="17">
        <f>SUM(Table13511[[#This Row],[BEE1]:[Column3]])-Table13511[[#This Row],[Discard]]*0.9999</f>
        <v>0</v>
      </c>
      <c r="L32" s="2">
        <f>IF(Table13511[[#This Row],[Total]]&lt;&gt;"",RANK(Table13511[[#This Row],[Total]],Table13511[Total]),"")</f>
        <v>26</v>
      </c>
      <c r="M32" s="44" t="str">
        <f>IF(Table13511[[#This Row],[Name]]&gt;"",Table13511[[#This Row],[Name]],"")</f>
        <v/>
      </c>
      <c r="N32">
        <f>SUM(Table13511[[#This Row],[BEE1]:[Column3]])-Table13511[[#This Row],[Discard]]</f>
        <v>0</v>
      </c>
      <c r="O32" s="5">
        <f>RANK(Table13511[[#This Row],[Total2]],Table13511[Total2])</f>
        <v>26</v>
      </c>
    </row>
    <row r="33" spans="1:15">
      <c r="A33" s="31"/>
      <c r="B33" s="32"/>
      <c r="C33" s="32"/>
      <c r="D33" s="32"/>
      <c r="E33" s="32"/>
      <c r="F33" s="32"/>
      <c r="G33" s="32"/>
      <c r="J33" s="3">
        <f>IF(COUNT(Table13511[[#This Row],[BEE1]:[Column4]])&gt;1,MIN(Table13511[[#This Row],[BEE1]:[Column2]]),0)</f>
        <v>0</v>
      </c>
      <c r="K33" s="17">
        <f>SUM(Table13511[[#This Row],[BEE1]:[Column3]])-Table13511[[#This Row],[Discard]]*0.9999</f>
        <v>0</v>
      </c>
      <c r="L33" s="2">
        <f>IF(Table13511[[#This Row],[Total]]&lt;&gt;"",RANK(Table13511[[#This Row],[Total]],Table13511[Total]),"")</f>
        <v>26</v>
      </c>
      <c r="M33" s="44" t="str">
        <f>IF(Table13511[[#This Row],[Name]]&gt;"",Table13511[[#This Row],[Name]],"")</f>
        <v/>
      </c>
      <c r="N33">
        <f>SUM(Table13511[[#This Row],[BEE1]:[Column3]])-Table13511[[#This Row],[Discard]]</f>
        <v>0</v>
      </c>
      <c r="O33" s="5">
        <f>RANK(Table13511[[#This Row],[Total2]],Table13511[Total2])</f>
        <v>26</v>
      </c>
    </row>
    <row r="34" spans="1:15">
      <c r="A34" s="31"/>
      <c r="B34" s="32"/>
      <c r="C34" s="32"/>
      <c r="D34" s="32"/>
      <c r="E34" s="32"/>
      <c r="F34" s="32"/>
      <c r="G34" s="32"/>
      <c r="J34" s="3">
        <f>IF(COUNT(Table13511[[#This Row],[BEE1]:[Column4]])&gt;1,MIN(Table13511[[#This Row],[BEE1]:[Column2]]),0)</f>
        <v>0</v>
      </c>
      <c r="K34" s="17">
        <f>SUM(Table13511[[#This Row],[BEE1]:[Column3]])-Table13511[[#This Row],[Discard]]*0.9999</f>
        <v>0</v>
      </c>
      <c r="L34" s="2">
        <f>IF(Table13511[[#This Row],[Total]]&lt;&gt;"",RANK(Table13511[[#This Row],[Total]],Table13511[Total]),"")</f>
        <v>26</v>
      </c>
      <c r="M34" s="44" t="str">
        <f>IF(Table13511[[#This Row],[Name]]&gt;"",Table13511[[#This Row],[Name]],"")</f>
        <v/>
      </c>
      <c r="N34">
        <f>SUM(Table13511[[#This Row],[BEE1]:[Column3]])-Table13511[[#This Row],[Discard]]</f>
        <v>0</v>
      </c>
      <c r="O34" s="5">
        <f>RANK(Table13511[[#This Row],[Total2]],Table13511[Total2])</f>
        <v>26</v>
      </c>
    </row>
    <row r="35" spans="1:15">
      <c r="A35" s="31"/>
      <c r="B35" s="32"/>
      <c r="C35" s="32"/>
      <c r="D35" s="32"/>
      <c r="E35" s="32"/>
      <c r="F35" s="32"/>
      <c r="G35" s="32"/>
      <c r="J35" s="3">
        <f>IF(COUNT(Table13511[[#This Row],[BEE1]:[Column4]])&gt;1,MIN(Table13511[[#This Row],[BEE1]:[Column2]]),0)</f>
        <v>0</v>
      </c>
      <c r="K35" s="17">
        <f>SUM(Table13511[[#This Row],[BEE1]:[Column3]])-Table13511[[#This Row],[Discard]]*0.9999</f>
        <v>0</v>
      </c>
      <c r="L35" s="2">
        <f>IF(Table13511[[#This Row],[Total]]&lt;&gt;"",RANK(Table13511[[#This Row],[Total]],Table13511[Total]),"")</f>
        <v>26</v>
      </c>
      <c r="M35" s="44" t="str">
        <f>IF(Table13511[[#This Row],[Name]]&gt;"",Table13511[[#This Row],[Name]],"")</f>
        <v/>
      </c>
      <c r="N35">
        <f>SUM(Table13511[[#This Row],[BEE1]:[Column3]])-Table13511[[#This Row],[Discard]]</f>
        <v>0</v>
      </c>
      <c r="O35" s="5">
        <f>RANK(Table13511[[#This Row],[Total2]],Table13511[Total2])</f>
        <v>26</v>
      </c>
    </row>
    <row r="36" spans="1:15">
      <c r="A36" s="31"/>
      <c r="B36" s="32"/>
      <c r="C36" s="32"/>
      <c r="D36" s="32"/>
      <c r="E36" s="32"/>
      <c r="F36" s="32"/>
      <c r="G36" s="32"/>
      <c r="J36" s="3">
        <f>IF(COUNT(Table13511[[#This Row],[BEE1]:[Column4]])&gt;1,MIN(Table13511[[#This Row],[BEE1]:[Column2]]),0)</f>
        <v>0</v>
      </c>
      <c r="K36" s="17">
        <f>SUM(Table13511[[#This Row],[BEE1]:[Column3]])-Table13511[[#This Row],[Discard]]*0.9999</f>
        <v>0</v>
      </c>
      <c r="L36" s="2">
        <f>IF(Table13511[[#This Row],[Total]]&lt;&gt;"",RANK(Table13511[[#This Row],[Total]],Table13511[Total]),"")</f>
        <v>26</v>
      </c>
      <c r="M36" s="44" t="str">
        <f>IF(Table13511[[#This Row],[Name]]&gt;"",Table13511[[#This Row],[Name]],"")</f>
        <v/>
      </c>
      <c r="N36">
        <f>SUM(Table13511[[#This Row],[BEE1]:[Column3]])-Table13511[[#This Row],[Discard]]</f>
        <v>0</v>
      </c>
      <c r="O36" s="5">
        <f>RANK(Table13511[[#This Row],[Total2]],Table13511[Total2])</f>
        <v>26</v>
      </c>
    </row>
    <row r="37" spans="1:15">
      <c r="A37" s="31"/>
      <c r="B37" s="32"/>
      <c r="C37" s="32"/>
      <c r="D37" s="32"/>
      <c r="E37" s="32"/>
      <c r="F37" s="32"/>
      <c r="G37" s="32"/>
      <c r="J37" s="3">
        <f>IF(COUNT(Table13511[[#This Row],[BEE1]:[Column4]])&gt;1,MIN(Table13511[[#This Row],[BEE1]:[Column2]]),0)</f>
        <v>0</v>
      </c>
      <c r="K37" s="17">
        <f>SUM(Table13511[[#This Row],[BEE1]:[Column3]])-Table13511[[#This Row],[Discard]]*0.9999</f>
        <v>0</v>
      </c>
      <c r="L37" s="2">
        <f>IF(Table13511[[#This Row],[Total]]&lt;&gt;"",RANK(Table13511[[#This Row],[Total]],Table13511[Total]),"")</f>
        <v>26</v>
      </c>
      <c r="M37" s="44" t="str">
        <f>IF(Table13511[[#This Row],[Name]]&gt;"",Table13511[[#This Row],[Name]],"")</f>
        <v/>
      </c>
      <c r="N37">
        <f>SUM(Table13511[[#This Row],[BEE1]:[Column3]])-Table13511[[#This Row],[Discard]]</f>
        <v>0</v>
      </c>
      <c r="O37" s="5">
        <f>RANK(Table13511[[#This Row],[Total2]],Table13511[Total2])</f>
        <v>26</v>
      </c>
    </row>
    <row r="38" spans="1:15">
      <c r="A38" s="31"/>
      <c r="B38" s="32"/>
      <c r="C38" s="32"/>
      <c r="D38" s="32"/>
      <c r="E38" s="32"/>
      <c r="F38" s="32"/>
      <c r="G38" s="32"/>
      <c r="J38" s="3">
        <f>IF(COUNT(Table13511[[#This Row],[BEE1]:[Column4]])&gt;1,MIN(Table13511[[#This Row],[BEE1]:[Column2]]),0)</f>
        <v>0</v>
      </c>
      <c r="K38" s="17">
        <f>SUM(Table13511[[#This Row],[BEE1]:[Column3]])-Table13511[[#This Row],[Discard]]*0.9999</f>
        <v>0</v>
      </c>
      <c r="L38" s="2">
        <f>IF(Table13511[[#This Row],[Total]]&lt;&gt;"",RANK(Table13511[[#This Row],[Total]],Table13511[Total]),"")</f>
        <v>26</v>
      </c>
      <c r="M38" s="44" t="str">
        <f>IF(Table13511[[#This Row],[Name]]&gt;"",Table13511[[#This Row],[Name]],"")</f>
        <v/>
      </c>
      <c r="N38">
        <f>SUM(Table13511[[#This Row],[BEE1]:[Column3]])-Table13511[[#This Row],[Discard]]</f>
        <v>0</v>
      </c>
      <c r="O38" s="5">
        <f>RANK(Table13511[[#This Row],[Total2]],Table13511[Total2])</f>
        <v>26</v>
      </c>
    </row>
    <row r="39" spans="1:15">
      <c r="A39" s="31"/>
      <c r="B39" s="32"/>
      <c r="C39" s="32"/>
      <c r="D39" s="32"/>
      <c r="E39" s="32"/>
      <c r="F39" s="32"/>
      <c r="G39" s="32"/>
      <c r="J39" s="3">
        <f>IF(COUNT(Table13511[[#This Row],[BEE1]:[Column4]])&gt;1,MIN(Table13511[[#This Row],[BEE1]:[Column2]]),0)</f>
        <v>0</v>
      </c>
      <c r="K39" s="17">
        <f>SUM(Table13511[[#This Row],[BEE1]:[Column3]])-Table13511[[#This Row],[Discard]]*0.9999</f>
        <v>0</v>
      </c>
      <c r="L39" s="2">
        <f>IF(Table13511[[#This Row],[Total]]&lt;&gt;"",RANK(Table13511[[#This Row],[Total]],Table13511[Total]),"")</f>
        <v>26</v>
      </c>
      <c r="M39" s="44" t="str">
        <f>IF(Table13511[[#This Row],[Name]]&gt;"",Table13511[[#This Row],[Name]],"")</f>
        <v/>
      </c>
      <c r="N39">
        <f>SUM(Table13511[[#This Row],[BEE1]:[Column3]])-Table13511[[#This Row],[Discard]]</f>
        <v>0</v>
      </c>
      <c r="O39" s="5">
        <f>RANK(Table13511[[#This Row],[Total2]],Table13511[Total2])</f>
        <v>26</v>
      </c>
    </row>
    <row r="40" spans="1:15">
      <c r="A40" s="31"/>
      <c r="B40" s="32"/>
      <c r="C40" s="32"/>
      <c r="D40" s="32"/>
      <c r="E40" s="32"/>
      <c r="F40" s="32"/>
      <c r="G40" s="32"/>
      <c r="J40" s="3">
        <f>IF(COUNT(Table13511[[#This Row],[BEE1]:[Column4]])&gt;1,MIN(Table13511[[#This Row],[BEE1]:[Column2]]),0)</f>
        <v>0</v>
      </c>
      <c r="K40" s="17">
        <f>SUM(Table13511[[#This Row],[BEE1]:[Column3]])-Table13511[[#This Row],[Discard]]*0.9999</f>
        <v>0</v>
      </c>
      <c r="L40" s="2">
        <f>IF(Table13511[[#This Row],[Total]]&lt;&gt;"",RANK(Table13511[[#This Row],[Total]],Table13511[Total]),"")</f>
        <v>26</v>
      </c>
      <c r="M40" s="44" t="str">
        <f>IF(Table13511[[#This Row],[Name]]&gt;"",Table13511[[#This Row],[Name]],"")</f>
        <v/>
      </c>
      <c r="N40">
        <f>SUM(Table13511[[#This Row],[BEE1]:[Column3]])-Table13511[[#This Row],[Discard]]</f>
        <v>0</v>
      </c>
      <c r="O40" s="5">
        <f>RANK(Table13511[[#This Row],[Total2]],Table13511[Total2])</f>
        <v>26</v>
      </c>
    </row>
    <row r="41" spans="1:15">
      <c r="A41" s="31"/>
      <c r="B41" s="32"/>
      <c r="C41" s="32"/>
      <c r="D41" s="32"/>
      <c r="E41" s="32"/>
      <c r="F41" s="32"/>
      <c r="G41" s="32"/>
      <c r="J41" s="3">
        <f>IF(COUNT(Table13511[[#This Row],[BEE1]:[Column4]])&gt;1,MIN(Table13511[[#This Row],[BEE1]:[Column2]]),0)</f>
        <v>0</v>
      </c>
      <c r="K41" s="17">
        <f>SUM(Table13511[[#This Row],[BEE1]:[Column3]])-Table13511[[#This Row],[Discard]]*0.9999</f>
        <v>0</v>
      </c>
      <c r="L41" s="2">
        <f>IF(Table13511[[#This Row],[Total]]&lt;&gt;"",RANK(Table13511[[#This Row],[Total]],Table13511[Total]),"")</f>
        <v>26</v>
      </c>
      <c r="M41" s="44" t="str">
        <f>IF(Table13511[[#This Row],[Name]]&gt;"",Table13511[[#This Row],[Name]],"")</f>
        <v/>
      </c>
      <c r="N41">
        <f>SUM(Table13511[[#This Row],[BEE1]:[Column3]])-Table13511[[#This Row],[Discard]]</f>
        <v>0</v>
      </c>
      <c r="O41" s="5">
        <f>RANK(Table13511[[#This Row],[Total2]],Table13511[Total2])</f>
        <v>26</v>
      </c>
    </row>
    <row r="42" spans="1:15">
      <c r="A42" s="31"/>
      <c r="B42" s="32"/>
      <c r="C42" s="32"/>
      <c r="D42" s="32"/>
      <c r="E42" s="32"/>
      <c r="F42" s="32"/>
      <c r="G42" s="32"/>
      <c r="J42" s="3">
        <f>IF(COUNT(Table13511[[#This Row],[BEE1]:[Column4]])&gt;1,MIN(Table13511[[#This Row],[BEE1]:[Column2]]),0)</f>
        <v>0</v>
      </c>
      <c r="K42" s="17">
        <f>SUM(Table13511[[#This Row],[BEE1]:[Column3]])-Table13511[[#This Row],[Discard]]*0.9999</f>
        <v>0</v>
      </c>
      <c r="L42" s="2">
        <f>IF(Table13511[[#This Row],[Total]]&lt;&gt;"",RANK(Table13511[[#This Row],[Total]],Table13511[Total]),"")</f>
        <v>26</v>
      </c>
      <c r="M42" s="44" t="str">
        <f>IF(Table13511[[#This Row],[Name]]&gt;"",Table13511[[#This Row],[Name]],"")</f>
        <v/>
      </c>
      <c r="N42">
        <f>SUM(Table13511[[#This Row],[BEE1]:[Column3]])-Table13511[[#This Row],[Discard]]</f>
        <v>0</v>
      </c>
      <c r="O42" s="5">
        <f>RANK(Table13511[[#This Row],[Total2]],Table13511[Total2])</f>
        <v>26</v>
      </c>
    </row>
    <row r="43" spans="1:15">
      <c r="A43" s="31"/>
      <c r="B43" s="32"/>
      <c r="C43" s="32"/>
      <c r="D43" s="32"/>
      <c r="E43" s="32"/>
      <c r="F43" s="32"/>
      <c r="G43" s="32"/>
      <c r="J43" s="3">
        <f>IF(COUNT(Table13511[[#This Row],[BEE1]:[Column4]])&gt;1,MIN(Table13511[[#This Row],[BEE1]:[Column2]]),0)</f>
        <v>0</v>
      </c>
      <c r="K43" s="17">
        <f>SUM(Table13511[[#This Row],[BEE1]:[Column3]])-Table13511[[#This Row],[Discard]]*0.9999</f>
        <v>0</v>
      </c>
      <c r="L43" s="2">
        <f>IF(Table13511[[#This Row],[Total]]&lt;&gt;"",RANK(Table13511[[#This Row],[Total]],Table13511[Total]),"")</f>
        <v>26</v>
      </c>
      <c r="M43" s="44" t="str">
        <f>IF(Table13511[[#This Row],[Name]]&gt;"",Table13511[[#This Row],[Name]],"")</f>
        <v/>
      </c>
      <c r="N43">
        <f>SUM(Table13511[[#This Row],[BEE1]:[Column3]])-Table13511[[#This Row],[Discard]]</f>
        <v>0</v>
      </c>
      <c r="O43" s="5">
        <f>RANK(Table13511[[#This Row],[Total2]],Table13511[Total2])</f>
        <v>26</v>
      </c>
    </row>
    <row r="44" spans="1:15">
      <c r="A44" s="31"/>
      <c r="B44" s="32"/>
      <c r="C44" s="32"/>
      <c r="D44" s="32"/>
      <c r="E44" s="32"/>
      <c r="F44" s="32"/>
      <c r="G44" s="32"/>
      <c r="J44" s="3">
        <f>IF(COUNT(Table13511[[#This Row],[BEE1]:[Column4]])&gt;1,MIN(Table13511[[#This Row],[BEE1]:[Column2]]),0)</f>
        <v>0</v>
      </c>
      <c r="K44" s="17">
        <f>SUM(Table13511[[#This Row],[BEE1]:[Column3]])-Table13511[[#This Row],[Discard]]*0.9999</f>
        <v>0</v>
      </c>
      <c r="L44" s="2">
        <f>IF(Table13511[[#This Row],[Total]]&lt;&gt;"",RANK(Table13511[[#This Row],[Total]],Table13511[Total]),"")</f>
        <v>26</v>
      </c>
      <c r="M44" s="44" t="str">
        <f>IF(Table13511[[#This Row],[Name]]&gt;"",Table13511[[#This Row],[Name]],"")</f>
        <v/>
      </c>
      <c r="N44">
        <f>SUM(Table13511[[#This Row],[BEE1]:[Column3]])-Table13511[[#This Row],[Discard]]</f>
        <v>0</v>
      </c>
      <c r="O44" s="5">
        <f>RANK(Table13511[[#This Row],[Total2]],Table13511[Total2])</f>
        <v>26</v>
      </c>
    </row>
    <row r="45" spans="1:15">
      <c r="A45" s="31"/>
      <c r="B45" s="32"/>
      <c r="C45" s="32"/>
      <c r="D45" s="32"/>
      <c r="E45" s="32"/>
      <c r="F45" s="32"/>
      <c r="G45" s="32"/>
      <c r="J45" s="3">
        <f>IF(COUNT(Table13511[[#This Row],[BEE1]:[Column4]])&gt;1,MIN(Table13511[[#This Row],[BEE1]:[Column2]]),0)</f>
        <v>0</v>
      </c>
      <c r="K45" s="17">
        <f>SUM(Table13511[[#This Row],[BEE1]:[Column3]])-Table13511[[#This Row],[Discard]]*0.9999</f>
        <v>0</v>
      </c>
      <c r="L45" s="2">
        <f>IF(Table13511[[#This Row],[Total]]&lt;&gt;"",RANK(Table13511[[#This Row],[Total]],Table13511[Total]),"")</f>
        <v>26</v>
      </c>
      <c r="M45" s="44" t="str">
        <f>IF(Table13511[[#This Row],[Name]]&gt;"",Table13511[[#This Row],[Name]],"")</f>
        <v/>
      </c>
      <c r="N45">
        <f>SUM(Table13511[[#This Row],[BEE1]:[Column3]])-Table13511[[#This Row],[Discard]]</f>
        <v>0</v>
      </c>
      <c r="O45" s="5">
        <f>RANK(Table13511[[#This Row],[Total2]],Table13511[Total2])</f>
        <v>26</v>
      </c>
    </row>
    <row r="46" spans="1:15">
      <c r="A46" s="31"/>
      <c r="B46" s="32"/>
      <c r="C46" s="32"/>
      <c r="D46" s="32"/>
      <c r="E46" s="32"/>
      <c r="F46" s="32"/>
      <c r="G46" s="32"/>
      <c r="J46" s="3">
        <f>IF(COUNT(Table13511[[#This Row],[BEE1]:[Column4]])&gt;1,MIN(Table13511[[#This Row],[BEE1]:[Column2]]),0)</f>
        <v>0</v>
      </c>
      <c r="K46" s="17">
        <f>SUM(Table13511[[#This Row],[BEE1]:[Column3]])-Table13511[[#This Row],[Discard]]*0.9999</f>
        <v>0</v>
      </c>
      <c r="L46" s="2">
        <f>IF(Table13511[[#This Row],[Total]]&lt;&gt;"",RANK(Table13511[[#This Row],[Total]],Table13511[Total]),"")</f>
        <v>26</v>
      </c>
      <c r="M46" s="44" t="str">
        <f>IF(Table13511[[#This Row],[Name]]&gt;"",Table13511[[#This Row],[Name]],"")</f>
        <v/>
      </c>
      <c r="N46">
        <f>SUM(Table13511[[#This Row],[BEE1]:[Column3]])-Table13511[[#This Row],[Discard]]</f>
        <v>0</v>
      </c>
      <c r="O46" s="5">
        <f>RANK(Table13511[[#This Row],[Total2]],Table13511[Total2])</f>
        <v>26</v>
      </c>
    </row>
    <row r="47" spans="1:15">
      <c r="A47" s="31"/>
      <c r="B47" s="32"/>
      <c r="C47" s="32"/>
      <c r="D47" s="32"/>
      <c r="E47" s="32"/>
      <c r="F47" s="32"/>
      <c r="G47" s="32"/>
      <c r="J47" s="3">
        <f>IF(COUNT(Table13511[[#This Row],[BEE1]:[Column4]])&gt;1,MIN(Table13511[[#This Row],[BEE1]:[Column2]]),0)</f>
        <v>0</v>
      </c>
      <c r="K47" s="17">
        <f>SUM(Table13511[[#This Row],[BEE1]:[Column3]])-Table13511[[#This Row],[Discard]]*0.9999</f>
        <v>0</v>
      </c>
      <c r="L47" s="2">
        <f>IF(Table13511[[#This Row],[Total]]&lt;&gt;"",RANK(Table13511[[#This Row],[Total]],Table13511[Total]),"")</f>
        <v>26</v>
      </c>
      <c r="M47" s="44" t="str">
        <f>IF(Table13511[[#This Row],[Name]]&gt;"",Table13511[[#This Row],[Name]],"")</f>
        <v/>
      </c>
      <c r="N47">
        <f>SUM(Table13511[[#This Row],[BEE1]:[Column3]])-Table13511[[#This Row],[Discard]]</f>
        <v>0</v>
      </c>
      <c r="O47" s="5">
        <f>RANK(Table13511[[#This Row],[Total2]],Table13511[Total2])</f>
        <v>26</v>
      </c>
    </row>
    <row r="48" spans="1:15">
      <c r="A48" s="31"/>
      <c r="B48" s="32"/>
      <c r="C48" s="32"/>
      <c r="D48" s="32"/>
      <c r="E48" s="32"/>
      <c r="F48" s="32"/>
      <c r="G48" s="32"/>
      <c r="J48" s="3">
        <f>IF(COUNT(Table13511[[#This Row],[BEE1]:[Column4]])&gt;1,MIN(Table13511[[#This Row],[BEE1]:[Column2]]),0)</f>
        <v>0</v>
      </c>
      <c r="K48" s="17">
        <f>SUM(Table13511[[#This Row],[BEE1]:[Column3]])-Table13511[[#This Row],[Discard]]*0.9999</f>
        <v>0</v>
      </c>
      <c r="L48" s="2">
        <f>IF(Table13511[[#This Row],[Total]]&lt;&gt;"",RANK(Table13511[[#This Row],[Total]],Table13511[Total]),"")</f>
        <v>26</v>
      </c>
      <c r="M48" s="44" t="str">
        <f>IF(Table13511[[#This Row],[Name]]&gt;"",Table13511[[#This Row],[Name]],"")</f>
        <v/>
      </c>
      <c r="N48">
        <f>SUM(Table13511[[#This Row],[BEE1]:[Column3]])-Table13511[[#This Row],[Discard]]</f>
        <v>0</v>
      </c>
      <c r="O48" s="5">
        <f>RANK(Table13511[[#This Row],[Total2]],Table13511[Total2])</f>
        <v>26</v>
      </c>
    </row>
    <row r="49" spans="1:15">
      <c r="A49" s="31"/>
      <c r="B49" s="32"/>
      <c r="C49" s="32"/>
      <c r="D49" s="32"/>
      <c r="E49" s="32"/>
      <c r="F49" s="32"/>
      <c r="G49" s="32"/>
      <c r="J49" s="3">
        <f>IF(COUNT(Table13511[[#This Row],[BEE1]:[Column4]])&gt;1,MIN(Table13511[[#This Row],[BEE1]:[Column2]]),0)</f>
        <v>0</v>
      </c>
      <c r="K49" s="17">
        <f>SUM(Table13511[[#This Row],[BEE1]:[Column3]])-Table13511[[#This Row],[Discard]]*0.9999</f>
        <v>0</v>
      </c>
      <c r="L49" s="2">
        <f>IF(Table13511[[#This Row],[Total]]&lt;&gt;"",RANK(Table13511[[#This Row],[Total]],Table13511[Total]),"")</f>
        <v>26</v>
      </c>
      <c r="M49" s="44" t="str">
        <f>IF(Table13511[[#This Row],[Name]]&gt;"",Table13511[[#This Row],[Name]],"")</f>
        <v/>
      </c>
      <c r="N49">
        <f>SUM(Table13511[[#This Row],[BEE1]:[Column3]])-Table13511[[#This Row],[Discard]]</f>
        <v>0</v>
      </c>
      <c r="O49" s="5">
        <f>RANK(Table13511[[#This Row],[Total2]],Table13511[Total2])</f>
        <v>26</v>
      </c>
    </row>
    <row r="50" spans="1:15">
      <c r="A50" s="31"/>
      <c r="B50" s="32"/>
      <c r="C50" s="32"/>
      <c r="D50" s="32"/>
      <c r="E50" s="32"/>
      <c r="F50" s="32"/>
      <c r="G50" s="32"/>
      <c r="J50" s="3">
        <f>IF(COUNT(Table13511[[#This Row],[BEE1]:[Column4]])&gt;1,MIN(Table13511[[#This Row],[BEE1]:[Column2]]),0)</f>
        <v>0</v>
      </c>
      <c r="K50" s="17">
        <f>SUM(Table13511[[#This Row],[BEE1]:[Column3]])-Table13511[[#This Row],[Discard]]*0.9999</f>
        <v>0</v>
      </c>
      <c r="L50" s="2">
        <f>IF(Table13511[[#This Row],[Total]]&lt;&gt;"",RANK(Table13511[[#This Row],[Total]],Table13511[Total]),"")</f>
        <v>26</v>
      </c>
      <c r="M50" s="44" t="str">
        <f>IF(Table13511[[#This Row],[Name]]&gt;"",Table13511[[#This Row],[Name]],"")</f>
        <v/>
      </c>
      <c r="N50">
        <f>SUM(Table13511[[#This Row],[BEE1]:[Column3]])-Table13511[[#This Row],[Discard]]</f>
        <v>0</v>
      </c>
      <c r="O50" s="5">
        <f>RANK(Table13511[[#This Row],[Total2]],Table13511[Total2])</f>
        <v>26</v>
      </c>
    </row>
    <row r="51" spans="1:15">
      <c r="A51" s="31"/>
      <c r="B51" s="32"/>
      <c r="C51" s="32"/>
      <c r="D51" s="32"/>
      <c r="E51" s="32"/>
      <c r="F51" s="32"/>
      <c r="G51" s="32"/>
      <c r="J51" s="3">
        <f>IF(COUNT(Table13511[[#This Row],[BEE1]:[Column4]])&gt;1,MIN(Table13511[[#This Row],[BEE1]:[Column2]]),0)</f>
        <v>0</v>
      </c>
      <c r="K51" s="17">
        <f>SUM(Table13511[[#This Row],[BEE1]:[Column3]])-Table13511[[#This Row],[Discard]]*0.9999</f>
        <v>0</v>
      </c>
      <c r="L51" s="2">
        <f>IF(Table13511[[#This Row],[Total]]&lt;&gt;"",RANK(Table13511[[#This Row],[Total]],Table13511[Total]),"")</f>
        <v>26</v>
      </c>
      <c r="M51" s="44" t="str">
        <f>IF(Table13511[[#This Row],[Name]]&gt;"",Table13511[[#This Row],[Name]],"")</f>
        <v/>
      </c>
      <c r="N51">
        <f>SUM(Table13511[[#This Row],[BEE1]:[Column3]])-Table13511[[#This Row],[Discard]]</f>
        <v>0</v>
      </c>
      <c r="O51" s="5">
        <f>RANK(Table13511[[#This Row],[Total2]],Table13511[Total2])</f>
        <v>26</v>
      </c>
    </row>
    <row r="52" spans="1:15">
      <c r="A52" s="31"/>
      <c r="B52" s="32"/>
      <c r="C52" s="32"/>
      <c r="D52" s="32"/>
      <c r="E52" s="32"/>
      <c r="F52" s="32"/>
      <c r="G52" s="32"/>
      <c r="J52" s="3">
        <f>IF(COUNT(Table13511[[#This Row],[BEE1]:[Column4]])&gt;1,MIN(Table13511[[#This Row],[BEE1]:[Column2]]),0)</f>
        <v>0</v>
      </c>
      <c r="K52" s="17">
        <f>SUM(Table13511[[#This Row],[BEE1]:[Column3]])-Table13511[[#This Row],[Discard]]*0.9999</f>
        <v>0</v>
      </c>
      <c r="L52" s="2">
        <f>IF(Table13511[[#This Row],[Total]]&lt;&gt;"",RANK(Table13511[[#This Row],[Total]],Table13511[Total]),"")</f>
        <v>26</v>
      </c>
      <c r="M52" s="44" t="str">
        <f>IF(Table13511[[#This Row],[Name]]&gt;"",Table13511[[#This Row],[Name]],"")</f>
        <v/>
      </c>
      <c r="N52">
        <f>SUM(Table13511[[#This Row],[BEE1]:[Column3]])-Table13511[[#This Row],[Discard]]</f>
        <v>0</v>
      </c>
      <c r="O52" s="5">
        <f>RANK(Table13511[[#This Row],[Total2]],Table13511[Total2])</f>
        <v>26</v>
      </c>
    </row>
    <row r="53" spans="1:15">
      <c r="A53" s="31"/>
      <c r="B53" s="32"/>
      <c r="C53" s="32"/>
      <c r="D53" s="32"/>
      <c r="E53" s="32"/>
      <c r="F53" s="32"/>
      <c r="G53" s="32"/>
      <c r="J53" s="3">
        <f>IF(COUNT(Table13511[[#This Row],[BEE1]:[Column4]])&gt;1,MIN(Table13511[[#This Row],[BEE1]:[Column2]]),0)</f>
        <v>0</v>
      </c>
      <c r="K53" s="17">
        <f>SUM(Table13511[[#This Row],[BEE1]:[Column3]])-Table13511[[#This Row],[Discard]]*0.9999</f>
        <v>0</v>
      </c>
      <c r="L53" s="2">
        <f>IF(Table13511[[#This Row],[Total]]&lt;&gt;"",RANK(Table13511[[#This Row],[Total]],Table13511[Total]),"")</f>
        <v>26</v>
      </c>
      <c r="M53" s="44" t="str">
        <f>IF(Table13511[[#This Row],[Name]]&gt;"",Table13511[[#This Row],[Name]],"")</f>
        <v/>
      </c>
      <c r="N53">
        <f>SUM(Table13511[[#This Row],[BEE1]:[Column3]])-Table13511[[#This Row],[Discard]]</f>
        <v>0</v>
      </c>
      <c r="O53" s="5">
        <f>RANK(Table13511[[#This Row],[Total2]],Table13511[Total2])</f>
        <v>26</v>
      </c>
    </row>
    <row r="54" spans="1:15">
      <c r="A54" s="31"/>
      <c r="B54" s="32"/>
      <c r="C54" s="32"/>
      <c r="D54" s="32"/>
      <c r="E54" s="32"/>
      <c r="F54" s="32"/>
      <c r="G54" s="32"/>
      <c r="J54" s="3">
        <f>IF(COUNT(Table13511[[#This Row],[BEE1]:[Column4]])&gt;1,MIN(Table13511[[#This Row],[BEE1]:[Column2]]),0)</f>
        <v>0</v>
      </c>
      <c r="K54" s="17">
        <f>SUM(Table13511[[#This Row],[BEE1]:[Column3]])-Table13511[[#This Row],[Discard]]*0.9999</f>
        <v>0</v>
      </c>
      <c r="L54" s="2">
        <f>IF(Table13511[[#This Row],[Total]]&lt;&gt;"",RANK(Table13511[[#This Row],[Total]],Table13511[Total]),"")</f>
        <v>26</v>
      </c>
      <c r="M54" s="44" t="str">
        <f>IF(Table13511[[#This Row],[Name]]&gt;"",Table13511[[#This Row],[Name]],"")</f>
        <v/>
      </c>
      <c r="N54">
        <f>SUM(Table13511[[#This Row],[BEE1]:[Column3]])-Table13511[[#This Row],[Discard]]</f>
        <v>0</v>
      </c>
      <c r="O54" s="5">
        <f>RANK(Table13511[[#This Row],[Total2]],Table13511[Total2])</f>
        <v>26</v>
      </c>
    </row>
    <row r="55" spans="1:15">
      <c r="A55" s="31"/>
      <c r="B55" s="32"/>
      <c r="C55" s="32"/>
      <c r="D55" s="32"/>
      <c r="E55" s="32"/>
      <c r="F55" s="32"/>
      <c r="G55" s="32"/>
      <c r="J55" s="3">
        <f>IF(COUNT(Table13511[[#This Row],[BEE1]:[Column4]])&gt;1,MIN(Table13511[[#This Row],[BEE1]:[Column2]]),0)</f>
        <v>0</v>
      </c>
      <c r="K55" s="17">
        <f>SUM(Table13511[[#This Row],[BEE1]:[Column3]])-Table13511[[#This Row],[Discard]]*0.9999</f>
        <v>0</v>
      </c>
      <c r="L55" s="2">
        <f>IF(Table13511[[#This Row],[Total]]&lt;&gt;"",RANK(Table13511[[#This Row],[Total]],Table13511[Total]),"")</f>
        <v>26</v>
      </c>
      <c r="M55" s="44" t="str">
        <f>IF(Table13511[[#This Row],[Name]]&gt;"",Table13511[[#This Row],[Name]],"")</f>
        <v/>
      </c>
      <c r="N55">
        <f>SUM(Table13511[[#This Row],[BEE1]:[Column3]])-Table13511[[#This Row],[Discard]]</f>
        <v>0</v>
      </c>
      <c r="O55" s="5">
        <f>RANK(Table13511[[#This Row],[Total2]],Table13511[Total2])</f>
        <v>26</v>
      </c>
    </row>
    <row r="56" spans="1:15">
      <c r="A56" s="31"/>
      <c r="B56" s="32"/>
      <c r="C56" s="32"/>
      <c r="D56" s="32"/>
      <c r="E56" s="32"/>
      <c r="F56" s="32"/>
      <c r="G56" s="32"/>
      <c r="J56" s="3">
        <f>IF(COUNT(Table13511[[#This Row],[BEE1]:[Column4]])&gt;1,MIN(Table13511[[#This Row],[BEE1]:[Column2]]),0)</f>
        <v>0</v>
      </c>
      <c r="K56" s="17">
        <f>SUM(Table13511[[#This Row],[BEE1]:[Column3]])-Table13511[[#This Row],[Discard]]*0.9999</f>
        <v>0</v>
      </c>
      <c r="L56" s="2">
        <f>IF(Table13511[[#This Row],[Total]]&lt;&gt;"",RANK(Table13511[[#This Row],[Total]],Table13511[Total]),"")</f>
        <v>26</v>
      </c>
      <c r="M56" s="44" t="str">
        <f>IF(Table13511[[#This Row],[Name]]&gt;"",Table13511[[#This Row],[Name]],"")</f>
        <v/>
      </c>
      <c r="N56">
        <f>SUM(Table13511[[#This Row],[BEE1]:[Column3]])-Table13511[[#This Row],[Discard]]</f>
        <v>0</v>
      </c>
      <c r="O56" s="5">
        <f>RANK(Table13511[[#This Row],[Total2]],Table13511[Total2])</f>
        <v>26</v>
      </c>
    </row>
    <row r="57" spans="1:15">
      <c r="A57" s="31"/>
      <c r="B57" s="32"/>
      <c r="C57" s="32"/>
      <c r="D57" s="32"/>
      <c r="E57" s="32"/>
      <c r="F57" s="32"/>
      <c r="G57" s="32"/>
      <c r="J57" s="3">
        <f>IF(COUNT(Table13511[[#This Row],[BEE1]:[Column4]])&gt;1,MIN(Table13511[[#This Row],[BEE1]:[Column2]]),0)</f>
        <v>0</v>
      </c>
      <c r="K57" s="17">
        <f>SUM(Table13511[[#This Row],[BEE1]:[Column3]])-Table13511[[#This Row],[Discard]]*0.9999</f>
        <v>0</v>
      </c>
      <c r="L57" s="2">
        <f>IF(Table13511[[#This Row],[Total]]&lt;&gt;"",RANK(Table13511[[#This Row],[Total]],Table13511[Total]),"")</f>
        <v>26</v>
      </c>
      <c r="M57" s="44" t="str">
        <f>IF(Table13511[[#This Row],[Name]]&gt;"",Table13511[[#This Row],[Name]],"")</f>
        <v/>
      </c>
      <c r="N57">
        <f>SUM(Table13511[[#This Row],[BEE1]:[Column3]])-Table13511[[#This Row],[Discard]]</f>
        <v>0</v>
      </c>
      <c r="O57" s="5">
        <f>RANK(Table13511[[#This Row],[Total2]],Table13511[Total2])</f>
        <v>26</v>
      </c>
    </row>
    <row r="58" spans="1:15">
      <c r="A58" s="31"/>
      <c r="B58" s="32"/>
      <c r="C58" s="32"/>
      <c r="D58" s="32"/>
      <c r="E58" s="32"/>
      <c r="F58" s="32"/>
      <c r="G58" s="32"/>
      <c r="J58" s="3">
        <f>IF(COUNT(Table13511[[#This Row],[BEE1]:[Column4]])&gt;1,MIN(Table13511[[#This Row],[BEE1]:[Column2]]),0)</f>
        <v>0</v>
      </c>
      <c r="K58" s="17">
        <f>SUM(Table13511[[#This Row],[BEE1]:[Column3]])-Table13511[[#This Row],[Discard]]*0.9999</f>
        <v>0</v>
      </c>
      <c r="L58" s="2">
        <f>IF(Table13511[[#This Row],[Total]]&lt;&gt;"",RANK(Table13511[[#This Row],[Total]],Table13511[Total]),"")</f>
        <v>26</v>
      </c>
      <c r="M58" s="44" t="str">
        <f>IF(Table13511[[#This Row],[Name]]&gt;"",Table13511[[#This Row],[Name]],"")</f>
        <v/>
      </c>
      <c r="N58">
        <f>SUM(Table13511[[#This Row],[BEE1]:[Column3]])-Table13511[[#This Row],[Discard]]</f>
        <v>0</v>
      </c>
      <c r="O58" s="5">
        <f>RANK(Table13511[[#This Row],[Total2]],Table13511[Total2])</f>
        <v>26</v>
      </c>
    </row>
    <row r="59" spans="1:15">
      <c r="A59" s="31"/>
      <c r="B59" s="32"/>
      <c r="C59" s="32"/>
      <c r="D59" s="32"/>
      <c r="E59" s="32"/>
      <c r="F59" s="32"/>
      <c r="G59" s="32"/>
      <c r="J59" s="3">
        <f>IF(COUNT(Table13511[[#This Row],[BEE1]:[Column4]])&gt;1,MIN(Table13511[[#This Row],[BEE1]:[Column2]]),0)</f>
        <v>0</v>
      </c>
      <c r="K59" s="17">
        <f>SUM(Table13511[[#This Row],[BEE1]:[Column3]])-Table13511[[#This Row],[Discard]]*0.9999</f>
        <v>0</v>
      </c>
      <c r="L59" s="2">
        <f>IF(Table13511[[#This Row],[Total]]&lt;&gt;"",RANK(Table13511[[#This Row],[Total]],Table13511[Total]),"")</f>
        <v>26</v>
      </c>
      <c r="M59" s="44" t="str">
        <f>IF(Table13511[[#This Row],[Name]]&gt;"",Table13511[[#This Row],[Name]],"")</f>
        <v/>
      </c>
      <c r="N59">
        <f>SUM(Table13511[[#This Row],[BEE1]:[Column3]])-Table13511[[#This Row],[Discard]]</f>
        <v>0</v>
      </c>
      <c r="O59" s="5">
        <f>RANK(Table13511[[#This Row],[Total2]],Table13511[Total2])</f>
        <v>26</v>
      </c>
    </row>
    <row r="60" spans="1:15">
      <c r="A60" s="31"/>
      <c r="B60" s="32"/>
      <c r="C60" s="32"/>
      <c r="D60" s="32"/>
      <c r="E60" s="32"/>
      <c r="F60" s="32"/>
      <c r="G60" s="32"/>
      <c r="J60" s="3">
        <f>IF(COUNT(Table13511[[#This Row],[BEE1]:[Column4]])&gt;1,MIN(Table13511[[#This Row],[BEE1]:[Column2]]),0)</f>
        <v>0</v>
      </c>
      <c r="K60" s="17">
        <f>SUM(Table13511[[#This Row],[BEE1]:[Column3]])-Table13511[[#This Row],[Discard]]*0.9999</f>
        <v>0</v>
      </c>
      <c r="L60" s="2">
        <f>IF(Table13511[[#This Row],[Total]]&lt;&gt;"",RANK(Table13511[[#This Row],[Total]],Table13511[Total]),"")</f>
        <v>26</v>
      </c>
      <c r="M60" s="44" t="str">
        <f>IF(Table13511[[#This Row],[Name]]&gt;"",Table13511[[#This Row],[Name]],"")</f>
        <v/>
      </c>
      <c r="N60">
        <f>SUM(Table13511[[#This Row],[BEE1]:[Column3]])-Table13511[[#This Row],[Discard]]</f>
        <v>0</v>
      </c>
      <c r="O60" s="5">
        <f>RANK(Table13511[[#This Row],[Total2]],Table13511[Total2])</f>
        <v>26</v>
      </c>
    </row>
    <row r="61" spans="1:15">
      <c r="A61" s="31"/>
      <c r="B61" s="32"/>
      <c r="C61" s="32"/>
      <c r="D61" s="32"/>
      <c r="E61" s="32"/>
      <c r="F61" s="32"/>
      <c r="G61" s="32"/>
      <c r="J61" s="3">
        <f>IF(COUNT(Table13511[[#This Row],[BEE1]:[Column4]])&gt;1,MIN(Table13511[[#This Row],[BEE1]:[Column2]]),0)</f>
        <v>0</v>
      </c>
      <c r="K61" s="17">
        <f>SUM(Table13511[[#This Row],[BEE1]:[Column3]])-Table13511[[#This Row],[Discard]]*0.9999</f>
        <v>0</v>
      </c>
      <c r="L61" s="2">
        <f>IF(Table13511[[#This Row],[Total]]&lt;&gt;"",RANK(Table13511[[#This Row],[Total]],Table13511[Total]),"")</f>
        <v>26</v>
      </c>
      <c r="M61" s="44" t="str">
        <f>IF(Table13511[[#This Row],[Name]]&gt;"",Table13511[[#This Row],[Name]],"")</f>
        <v/>
      </c>
      <c r="N61">
        <f>SUM(Table13511[[#This Row],[BEE1]:[Column3]])-Table13511[[#This Row],[Discard]]</f>
        <v>0</v>
      </c>
      <c r="O61" s="5">
        <f>RANK(Table13511[[#This Row],[Total2]],Table13511[Total2])</f>
        <v>26</v>
      </c>
    </row>
    <row r="62" spans="1:15">
      <c r="A62" s="31"/>
      <c r="B62" s="32"/>
      <c r="C62" s="32"/>
      <c r="D62" s="32"/>
      <c r="E62" s="32"/>
      <c r="F62" s="32"/>
      <c r="G62" s="32"/>
      <c r="J62" s="3">
        <f>IF(COUNT(Table13511[[#This Row],[BEE1]:[Column4]])&gt;1,MIN(Table13511[[#This Row],[BEE1]:[Column2]]),0)</f>
        <v>0</v>
      </c>
      <c r="K62" s="17">
        <f>SUM(Table13511[[#This Row],[BEE1]:[Column3]])-Table13511[[#This Row],[Discard]]*0.9999</f>
        <v>0</v>
      </c>
      <c r="L62" s="2">
        <f>IF(Table13511[[#This Row],[Total]]&lt;&gt;"",RANK(Table13511[[#This Row],[Total]],Table13511[Total]),"")</f>
        <v>26</v>
      </c>
      <c r="M62" s="44" t="str">
        <f>IF(Table13511[[#This Row],[Name]]&gt;"",Table13511[[#This Row],[Name]],"")</f>
        <v/>
      </c>
      <c r="N62">
        <f>SUM(Table13511[[#This Row],[BEE1]:[Column3]])-Table13511[[#This Row],[Discard]]</f>
        <v>0</v>
      </c>
      <c r="O62" s="5">
        <f>RANK(Table13511[[#This Row],[Total2]],Table13511[Total2])</f>
        <v>26</v>
      </c>
    </row>
    <row r="63" spans="1:15">
      <c r="A63" s="31"/>
      <c r="B63" s="32"/>
      <c r="C63" s="32"/>
      <c r="D63" s="32"/>
      <c r="E63" s="32"/>
      <c r="F63" s="32"/>
      <c r="G63" s="32"/>
      <c r="J63" s="3">
        <f>IF(COUNT(Table13511[[#This Row],[BEE1]:[Column4]])&gt;1,MIN(Table13511[[#This Row],[BEE1]:[Column2]]),0)</f>
        <v>0</v>
      </c>
      <c r="K63" s="17">
        <f>SUM(Table13511[[#This Row],[BEE1]:[Column3]])-Table13511[[#This Row],[Discard]]*0.9999</f>
        <v>0</v>
      </c>
      <c r="L63" s="2">
        <f>IF(Table13511[[#This Row],[Total]]&lt;&gt;"",RANK(Table13511[[#This Row],[Total]],Table13511[Total]),"")</f>
        <v>26</v>
      </c>
      <c r="M63" s="44" t="str">
        <f>IF(Table13511[[#This Row],[Name]]&gt;"",Table13511[[#This Row],[Name]],"")</f>
        <v/>
      </c>
      <c r="N63">
        <f>SUM(Table13511[[#This Row],[BEE1]:[Column3]])-Table13511[[#This Row],[Discard]]</f>
        <v>0</v>
      </c>
      <c r="O63" s="5">
        <f>RANK(Table13511[[#This Row],[Total2]],Table13511[Total2])</f>
        <v>26</v>
      </c>
    </row>
    <row r="64" spans="1:15">
      <c r="A64" s="31"/>
      <c r="B64" s="32"/>
      <c r="C64" s="32"/>
      <c r="D64" s="32"/>
      <c r="E64" s="32"/>
      <c r="F64" s="32"/>
      <c r="G64" s="32"/>
      <c r="J64" s="3">
        <f>IF(COUNT(Table13511[[#This Row],[BEE1]:[Column4]])&gt;1,MIN(Table13511[[#This Row],[BEE1]:[Column2]]),0)</f>
        <v>0</v>
      </c>
      <c r="K64" s="17">
        <f>SUM(Table13511[[#This Row],[BEE1]:[Column3]])-Table13511[[#This Row],[Discard]]*0.9999</f>
        <v>0</v>
      </c>
      <c r="L64" s="2">
        <f>IF(Table13511[[#This Row],[Total]]&lt;&gt;"",RANK(Table13511[[#This Row],[Total]],Table13511[Total]),"")</f>
        <v>26</v>
      </c>
      <c r="M64" s="44" t="str">
        <f>IF(Table13511[[#This Row],[Name]]&gt;"",Table13511[[#This Row],[Name]],"")</f>
        <v/>
      </c>
      <c r="N64">
        <f>SUM(Table13511[[#This Row],[BEE1]:[Column3]])-Table13511[[#This Row],[Discard]]</f>
        <v>0</v>
      </c>
      <c r="O64" s="5">
        <f>RANK(Table13511[[#This Row],[Total2]],Table13511[Total2])</f>
        <v>26</v>
      </c>
    </row>
    <row r="65" spans="1:15">
      <c r="A65" s="31"/>
      <c r="B65" s="32"/>
      <c r="C65" s="32"/>
      <c r="D65" s="32"/>
      <c r="E65" s="32"/>
      <c r="F65" s="32"/>
      <c r="G65" s="32"/>
      <c r="J65" s="3">
        <f>IF(COUNT(Table13511[[#This Row],[BEE1]:[Column4]])&gt;1,MIN(Table13511[[#This Row],[BEE1]:[Column2]]),0)</f>
        <v>0</v>
      </c>
      <c r="K65" s="17">
        <f>SUM(Table13511[[#This Row],[BEE1]:[Column3]])-Table13511[[#This Row],[Discard]]*0.9999</f>
        <v>0</v>
      </c>
      <c r="L65" s="2">
        <f>IF(Table13511[[#This Row],[Total]]&lt;&gt;"",RANK(Table13511[[#This Row],[Total]],Table13511[Total]),"")</f>
        <v>26</v>
      </c>
      <c r="M65" s="44" t="str">
        <f>IF(Table13511[[#This Row],[Name]]&gt;"",Table13511[[#This Row],[Name]],"")</f>
        <v/>
      </c>
      <c r="N65">
        <f>SUM(Table13511[[#This Row],[BEE1]:[Column3]])-Table13511[[#This Row],[Discard]]</f>
        <v>0</v>
      </c>
      <c r="O65" s="5">
        <f>RANK(Table13511[[#This Row],[Total2]],Table13511[Total2])</f>
        <v>26</v>
      </c>
    </row>
    <row r="66" spans="1:15">
      <c r="A66" s="31"/>
      <c r="B66" s="32"/>
      <c r="C66" s="32"/>
      <c r="D66" s="32"/>
      <c r="E66" s="32"/>
      <c r="F66" s="32"/>
      <c r="G66" s="32"/>
      <c r="J66" s="3">
        <f>IF(COUNT(Table13511[[#This Row],[BEE1]:[Column4]])&gt;1,MIN(Table13511[[#This Row],[BEE1]:[Column2]]),0)</f>
        <v>0</v>
      </c>
      <c r="K66" s="17">
        <f>SUM(Table13511[[#This Row],[BEE1]:[Column3]])-Table13511[[#This Row],[Discard]]*0.9999</f>
        <v>0</v>
      </c>
      <c r="L66" s="2">
        <f>IF(Table13511[[#This Row],[Total]]&lt;&gt;"",RANK(Table13511[[#This Row],[Total]],Table13511[Total]),"")</f>
        <v>26</v>
      </c>
      <c r="M66" s="44" t="str">
        <f>IF(Table13511[[#This Row],[Name]]&gt;"",Table13511[[#This Row],[Name]],"")</f>
        <v/>
      </c>
      <c r="N66">
        <f>SUM(Table13511[[#This Row],[BEE1]:[Column3]])-Table13511[[#This Row],[Discard]]</f>
        <v>0</v>
      </c>
      <c r="O66" s="5">
        <f>RANK(Table13511[[#This Row],[Total2]],Table13511[Total2])</f>
        <v>26</v>
      </c>
    </row>
    <row r="67" spans="1:15">
      <c r="A67" s="31"/>
      <c r="B67" s="32"/>
      <c r="C67" s="32"/>
      <c r="D67" s="32"/>
      <c r="E67" s="32"/>
      <c r="F67" s="32"/>
      <c r="G67" s="32"/>
      <c r="J67" s="3">
        <f>IF(COUNT(Table13511[[#This Row],[BEE1]:[Column4]])&gt;1,MIN(Table13511[[#This Row],[BEE1]:[Column2]]),0)</f>
        <v>0</v>
      </c>
      <c r="K67" s="17">
        <f>SUM(Table13511[[#This Row],[BEE1]:[Column3]])-Table13511[[#This Row],[Discard]]*0.9999</f>
        <v>0</v>
      </c>
      <c r="L67" s="2">
        <f>IF(Table13511[[#This Row],[Total]]&lt;&gt;"",RANK(Table13511[[#This Row],[Total]],Table13511[Total]),"")</f>
        <v>26</v>
      </c>
      <c r="M67" s="44" t="str">
        <f>IF(Table13511[[#This Row],[Name]]&gt;"",Table13511[[#This Row],[Name]],"")</f>
        <v/>
      </c>
      <c r="N67">
        <f>SUM(Table13511[[#This Row],[BEE1]:[Column3]])-Table13511[[#This Row],[Discard]]</f>
        <v>0</v>
      </c>
      <c r="O67" s="5">
        <f>RANK(Table13511[[#This Row],[Total2]],Table13511[Total2])</f>
        <v>26</v>
      </c>
    </row>
    <row r="68" spans="1:15">
      <c r="A68" s="31"/>
      <c r="B68" s="32"/>
      <c r="C68" s="32"/>
      <c r="D68" s="32"/>
      <c r="E68" s="32"/>
      <c r="F68" s="32"/>
      <c r="G68" s="32"/>
      <c r="J68" s="3">
        <f>IF(COUNT(Table13511[[#This Row],[BEE1]:[Column4]])&gt;1,MIN(Table13511[[#This Row],[BEE1]:[Column2]]),0)</f>
        <v>0</v>
      </c>
      <c r="K68" s="17">
        <f>SUM(Table13511[[#This Row],[BEE1]:[Column3]])-Table13511[[#This Row],[Discard]]*0.9999</f>
        <v>0</v>
      </c>
      <c r="L68" s="2">
        <f>IF(Table13511[[#This Row],[Total]]&lt;&gt;"",RANK(Table13511[[#This Row],[Total]],Table13511[Total]),"")</f>
        <v>26</v>
      </c>
      <c r="M68" s="44" t="str">
        <f>IF(Table13511[[#This Row],[Name]]&gt;"",Table13511[[#This Row],[Name]],"")</f>
        <v/>
      </c>
      <c r="N68">
        <f>SUM(Table13511[[#This Row],[BEE1]:[Column3]])-Table13511[[#This Row],[Discard]]</f>
        <v>0</v>
      </c>
      <c r="O68" s="5">
        <f>RANK(Table13511[[#This Row],[Total2]],Table13511[Total2])</f>
        <v>26</v>
      </c>
    </row>
    <row r="69" spans="1:15">
      <c r="J69" s="3">
        <f>IF(COUNT(Table13511[[#This Row],[BEE1]:[Column4]])&gt;1,MIN(Table13511[[#This Row],[BEE1]:[Column2]]),0)</f>
        <v>0</v>
      </c>
      <c r="K69" s="17">
        <f>SUM(Table13511[[#This Row],[BEE1]:[Column3]])-Table13511[[#This Row],[Discard]]*0.9999</f>
        <v>0</v>
      </c>
      <c r="L69" s="2">
        <f>IF(Table13511[[#This Row],[Total]]&lt;&gt;"",RANK(Table13511[[#This Row],[Total]],Table13511[Total]),"")</f>
        <v>26</v>
      </c>
      <c r="M69" s="44" t="str">
        <f>IF(Table13511[[#This Row],[Name]]&gt;"",Table13511[[#This Row],[Name]],"")</f>
        <v/>
      </c>
      <c r="N69">
        <f>SUM(Table13511[[#This Row],[BEE1]:[Column3]])-Table13511[[#This Row],[Discard]]</f>
        <v>0</v>
      </c>
      <c r="O69" s="5">
        <f>RANK(Table13511[[#This Row],[Total2]],Table13511[Total2])</f>
        <v>26</v>
      </c>
    </row>
    <row r="70" spans="1:15">
      <c r="J70" s="3">
        <f>IF(COUNT(Table13511[[#This Row],[BEE1]:[Column4]])&gt;1,MIN(Table13511[[#This Row],[BEE1]:[Column2]]),0)</f>
        <v>0</v>
      </c>
      <c r="K70" s="17">
        <f>SUM(Table13511[[#This Row],[BEE1]:[Column3]])-Table13511[[#This Row],[Discard]]*0.9999</f>
        <v>0</v>
      </c>
      <c r="L70" s="2">
        <f>IF(Table13511[[#This Row],[Total]]&lt;&gt;"",RANK(Table13511[[#This Row],[Total]],Table13511[Total]),"")</f>
        <v>26</v>
      </c>
      <c r="M70" s="44" t="str">
        <f>IF(Table13511[[#This Row],[Name]]&gt;"",Table13511[[#This Row],[Name]],"")</f>
        <v/>
      </c>
      <c r="N70">
        <f>SUM(Table13511[[#This Row],[BEE1]:[Column3]])-Table13511[[#This Row],[Discard]]</f>
        <v>0</v>
      </c>
      <c r="O70" s="5">
        <f>RANK(Table13511[[#This Row],[Total2]],Table13511[Total2])</f>
        <v>26</v>
      </c>
    </row>
    <row r="71" spans="1:15">
      <c r="J71" s="3">
        <f>IF(COUNT(Table13511[[#This Row],[BEE1]:[Column4]])&gt;1,MIN(Table13511[[#This Row],[BEE1]:[Column2]]),0)</f>
        <v>0</v>
      </c>
      <c r="K71" s="17">
        <f>SUM(Table13511[[#This Row],[BEE1]:[Column3]])-Table13511[[#This Row],[Discard]]*0.9999</f>
        <v>0</v>
      </c>
      <c r="L71" s="2">
        <f>IF(Table13511[[#This Row],[Total]]&lt;&gt;"",RANK(Table13511[[#This Row],[Total]],Table13511[Total]),"")</f>
        <v>26</v>
      </c>
      <c r="M71" s="44" t="str">
        <f>IF(Table13511[[#This Row],[Name]]&gt;"",Table13511[[#This Row],[Name]],"")</f>
        <v/>
      </c>
      <c r="N71">
        <f>SUM(Table13511[[#This Row],[BEE1]:[Column3]])-Table13511[[#This Row],[Discard]]</f>
        <v>0</v>
      </c>
      <c r="O71" s="5">
        <f>RANK(Table13511[[#This Row],[Total2]],Table13511[Total2])</f>
        <v>26</v>
      </c>
    </row>
    <row r="72" spans="1:15">
      <c r="J72" s="3">
        <f>IF(COUNT(Table13511[[#This Row],[BEE1]:[Column4]])&gt;1,MIN(Table13511[[#This Row],[BEE1]:[Column2]]),0)</f>
        <v>0</v>
      </c>
      <c r="K72" s="17">
        <f>SUM(Table13511[[#This Row],[BEE1]:[Column3]])-Table13511[[#This Row],[Discard]]*0.9999</f>
        <v>0</v>
      </c>
      <c r="L72" s="2">
        <f>IF(Table13511[[#This Row],[Total]]&lt;&gt;"",RANK(Table13511[[#This Row],[Total]],Table13511[Total]),"")</f>
        <v>26</v>
      </c>
      <c r="M72" s="44" t="str">
        <f>IF(Table13511[[#This Row],[Name]]&gt;"",Table13511[[#This Row],[Name]],"")</f>
        <v/>
      </c>
      <c r="N72">
        <f>SUM(Table13511[[#This Row],[BEE1]:[Column3]])-Table13511[[#This Row],[Discard]]</f>
        <v>0</v>
      </c>
      <c r="O72" s="5">
        <f>RANK(Table13511[[#This Row],[Total2]],Table13511[Total2])</f>
        <v>26</v>
      </c>
    </row>
    <row r="73" spans="1:15">
      <c r="J73" s="3">
        <f>IF(COUNT(Table13511[[#This Row],[BEE1]:[Column4]])&gt;1,MIN(Table13511[[#This Row],[BEE1]:[Column2]]),0)</f>
        <v>0</v>
      </c>
      <c r="K73" s="17">
        <f>SUM(Table13511[[#This Row],[BEE1]:[Column3]])-Table13511[[#This Row],[Discard]]*0.9999</f>
        <v>0</v>
      </c>
      <c r="L73" s="2">
        <f>IF(Table13511[[#This Row],[Total]]&lt;&gt;"",RANK(Table13511[[#This Row],[Total]],Table13511[Total]),"")</f>
        <v>26</v>
      </c>
      <c r="M73" s="44" t="str">
        <f>IF(Table13511[[#This Row],[Name]]&gt;"",Table13511[[#This Row],[Name]],"")</f>
        <v/>
      </c>
      <c r="N73">
        <f>SUM(Table13511[[#This Row],[BEE1]:[Column3]])-Table13511[[#This Row],[Discard]]</f>
        <v>0</v>
      </c>
      <c r="O73" s="5">
        <f>RANK(Table13511[[#This Row],[Total2]],Table13511[Total2])</f>
        <v>26</v>
      </c>
    </row>
    <row r="74" spans="1:15">
      <c r="J74" s="3">
        <f>IF(COUNT(Table13511[[#This Row],[BEE1]:[Column4]])&gt;1,MIN(Table13511[[#This Row],[BEE1]:[Column2]]),0)</f>
        <v>0</v>
      </c>
      <c r="K74" s="17">
        <f>SUM(Table13511[[#This Row],[BEE1]:[Column3]])-Table13511[[#This Row],[Discard]]*0.9999</f>
        <v>0</v>
      </c>
      <c r="L74" s="2">
        <f>IF(Table13511[[#This Row],[Total]]&lt;&gt;"",RANK(Table13511[[#This Row],[Total]],Table13511[Total]),"")</f>
        <v>26</v>
      </c>
      <c r="M74" s="44" t="str">
        <f>IF(Table13511[[#This Row],[Name]]&gt;"",Table13511[[#This Row],[Name]],"")</f>
        <v/>
      </c>
      <c r="N74">
        <f>SUM(Table13511[[#This Row],[BEE1]:[Column3]])-Table13511[[#This Row],[Discard]]</f>
        <v>0</v>
      </c>
      <c r="O74" s="5">
        <f>RANK(Table13511[[#This Row],[Total2]],Table13511[Total2])</f>
        <v>26</v>
      </c>
    </row>
    <row r="75" spans="1:15">
      <c r="J75" s="3">
        <f>IF(COUNT(Table13511[[#This Row],[BEE1]:[Column4]])&gt;1,MIN(Table13511[[#This Row],[BEE1]:[Column2]]),0)</f>
        <v>0</v>
      </c>
      <c r="K75" s="17">
        <f>SUM(Table13511[[#This Row],[BEE1]:[Column3]])-Table13511[[#This Row],[Discard]]*0.9999</f>
        <v>0</v>
      </c>
      <c r="L75" s="2">
        <f>IF(Table13511[[#This Row],[Total]]&lt;&gt;"",RANK(Table13511[[#This Row],[Total]],Table13511[Total]),"")</f>
        <v>26</v>
      </c>
      <c r="M75" s="44" t="str">
        <f>IF(Table13511[[#This Row],[Name]]&gt;"",Table13511[[#This Row],[Name]],"")</f>
        <v/>
      </c>
      <c r="N75">
        <f>SUM(Table13511[[#This Row],[BEE1]:[Column3]])-Table13511[[#This Row],[Discard]]</f>
        <v>0</v>
      </c>
      <c r="O75" s="5">
        <f>RANK(Table13511[[#This Row],[Total2]],Table13511[Total2])</f>
        <v>26</v>
      </c>
    </row>
    <row r="76" spans="1:15">
      <c r="J76" s="3">
        <f>IF(COUNT(Table13511[[#This Row],[BEE1]:[Column4]])&gt;1,MIN(Table13511[[#This Row],[BEE1]:[Column2]]),0)</f>
        <v>0</v>
      </c>
      <c r="K76" s="17">
        <f>SUM(Table13511[[#This Row],[BEE1]:[Column3]])-Table13511[[#This Row],[Discard]]*0.9999</f>
        <v>0</v>
      </c>
      <c r="L76" s="2">
        <f>IF(Table13511[[#This Row],[Total]]&lt;&gt;"",RANK(Table13511[[#This Row],[Total]],Table13511[Total]),"")</f>
        <v>26</v>
      </c>
      <c r="M76" s="44" t="str">
        <f>IF(Table13511[[#This Row],[Name]]&gt;"",Table13511[[#This Row],[Name]],"")</f>
        <v/>
      </c>
      <c r="N76">
        <f>SUM(Table13511[[#This Row],[BEE1]:[Column3]])-Table13511[[#This Row],[Discard]]</f>
        <v>0</v>
      </c>
      <c r="O76" s="5">
        <f>RANK(Table13511[[#This Row],[Total2]],Table13511[Total2])</f>
        <v>26</v>
      </c>
    </row>
    <row r="77" spans="1:15">
      <c r="J77" s="3">
        <f>IF(COUNT(Table13511[[#This Row],[BEE1]:[Column4]])&gt;1,MIN(Table13511[[#This Row],[BEE1]:[Column2]]),0)</f>
        <v>0</v>
      </c>
      <c r="K77" s="17">
        <f>SUM(Table13511[[#This Row],[BEE1]:[Column3]])-Table13511[[#This Row],[Discard]]*0.9999</f>
        <v>0</v>
      </c>
      <c r="L77" s="2">
        <f>IF(Table13511[[#This Row],[Total]]&lt;&gt;"",RANK(Table13511[[#This Row],[Total]],Table13511[Total]),"")</f>
        <v>26</v>
      </c>
      <c r="M77" s="44" t="str">
        <f>IF(Table13511[[#This Row],[Name]]&gt;"",Table13511[[#This Row],[Name]],"")</f>
        <v/>
      </c>
      <c r="N77">
        <f>SUM(Table13511[[#This Row],[BEE1]:[Column3]])-Table13511[[#This Row],[Discard]]</f>
        <v>0</v>
      </c>
      <c r="O77" s="5">
        <f>RANK(Table13511[[#This Row],[Total2]],Table13511[Total2])</f>
        <v>26</v>
      </c>
    </row>
    <row r="78" spans="1:15">
      <c r="J78" s="3">
        <f>IF(COUNT(Table13511[[#This Row],[BEE1]:[Column4]])&gt;1,MIN(Table13511[[#This Row],[BEE1]:[Column2]]),0)</f>
        <v>0</v>
      </c>
      <c r="K78" s="17">
        <f>SUM(Table13511[[#This Row],[BEE1]:[Column3]])-Table13511[[#This Row],[Discard]]*0.9999</f>
        <v>0</v>
      </c>
      <c r="L78" s="2">
        <f>IF(Table13511[[#This Row],[Total]]&lt;&gt;"",RANK(Table13511[[#This Row],[Total]],Table13511[Total]),"")</f>
        <v>26</v>
      </c>
      <c r="M78" s="44" t="str">
        <f>IF(Table13511[[#This Row],[Name]]&gt;"",Table13511[[#This Row],[Name]],"")</f>
        <v/>
      </c>
      <c r="N78">
        <f>SUM(Table13511[[#This Row],[BEE1]:[Column3]])-Table13511[[#This Row],[Discard]]</f>
        <v>0</v>
      </c>
      <c r="O78" s="5">
        <f>RANK(Table13511[[#This Row],[Total2]],Table13511[Total2])</f>
        <v>26</v>
      </c>
    </row>
    <row r="79" spans="1:15">
      <c r="J79" s="3">
        <f>IF(COUNT(Table13511[[#This Row],[BEE1]:[Column4]])&gt;1,MIN(Table13511[[#This Row],[BEE1]:[Column2]]),0)</f>
        <v>0</v>
      </c>
      <c r="K79" s="17">
        <f>SUM(Table13511[[#This Row],[BEE1]:[Column3]])-Table13511[[#This Row],[Discard]]*0.9999</f>
        <v>0</v>
      </c>
      <c r="L79" s="2">
        <f>IF(Table13511[[#This Row],[Total]]&lt;&gt;"",RANK(Table13511[[#This Row],[Total]],Table13511[Total]),"")</f>
        <v>26</v>
      </c>
      <c r="M79" s="44" t="str">
        <f>IF(Table13511[[#This Row],[Name]]&gt;"",Table13511[[#This Row],[Name]],"")</f>
        <v/>
      </c>
      <c r="N79">
        <f>SUM(Table13511[[#This Row],[BEE1]:[Column3]])-Table13511[[#This Row],[Discard]]</f>
        <v>0</v>
      </c>
      <c r="O79" s="5">
        <f>RANK(Table13511[[#This Row],[Total2]],Table13511[Total2])</f>
        <v>26</v>
      </c>
    </row>
    <row r="80" spans="1:15">
      <c r="J80" s="3">
        <f>IF(COUNT(Table13511[[#This Row],[BEE1]:[Column4]])&gt;1,MIN(Table13511[[#This Row],[BEE1]:[Column2]]),0)</f>
        <v>0</v>
      </c>
      <c r="K80" s="17">
        <f>SUM(Table13511[[#This Row],[BEE1]:[Column3]])-Table13511[[#This Row],[Discard]]*0.9999</f>
        <v>0</v>
      </c>
      <c r="L80" s="2">
        <f>IF(Table13511[[#This Row],[Total]]&lt;&gt;"",RANK(Table13511[[#This Row],[Total]],Table13511[Total]),"")</f>
        <v>26</v>
      </c>
      <c r="M80" s="44" t="str">
        <f>IF(Table13511[[#This Row],[Name]]&gt;"",Table13511[[#This Row],[Name]],"")</f>
        <v/>
      </c>
      <c r="N80">
        <f>SUM(Table13511[[#This Row],[BEE1]:[Column3]])-Table13511[[#This Row],[Discard]]</f>
        <v>0</v>
      </c>
      <c r="O80" s="5">
        <f>RANK(Table13511[[#This Row],[Total2]],Table13511[Total2])</f>
        <v>26</v>
      </c>
    </row>
    <row r="81" spans="10:15">
      <c r="J81" s="3">
        <f>IF(COUNT(Table13511[[#This Row],[BEE1]:[Column4]])&gt;1,MIN(Table13511[[#This Row],[BEE1]:[Column2]]),0)</f>
        <v>0</v>
      </c>
      <c r="K81" s="17">
        <f>SUM(Table13511[[#This Row],[BEE1]:[Column3]])-Table13511[[#This Row],[Discard]]*0.9999</f>
        <v>0</v>
      </c>
      <c r="L81" s="2">
        <f>IF(Table13511[[#This Row],[Total]]&lt;&gt;"",RANK(Table13511[[#This Row],[Total]],Table13511[Total]),"")</f>
        <v>26</v>
      </c>
      <c r="M81" s="44" t="str">
        <f>IF(Table13511[[#This Row],[Name]]&gt;"",Table13511[[#This Row],[Name]],"")</f>
        <v/>
      </c>
      <c r="N81">
        <f>SUM(Table13511[[#This Row],[BEE1]:[Column3]])-Table13511[[#This Row],[Discard]]</f>
        <v>0</v>
      </c>
      <c r="O81" s="5">
        <f>RANK(Table13511[[#This Row],[Total2]],Table13511[Total2])</f>
        <v>26</v>
      </c>
    </row>
    <row r="82" spans="10:15">
      <c r="J82" s="3">
        <f>IF(COUNT(Table13511[[#This Row],[BEE1]:[Column4]])&gt;1,MIN(Table13511[[#This Row],[BEE1]:[Column2]]),0)</f>
        <v>0</v>
      </c>
      <c r="K82" s="17">
        <f>SUM(Table13511[[#This Row],[BEE1]:[Column3]])-Table13511[[#This Row],[Discard]]*0.9999</f>
        <v>0</v>
      </c>
      <c r="L82" s="2">
        <f>IF(Table13511[[#This Row],[Total]]&lt;&gt;"",RANK(Table13511[[#This Row],[Total]],Table13511[Total]),"")</f>
        <v>26</v>
      </c>
      <c r="M82" s="44" t="str">
        <f>IF(Table13511[[#This Row],[Name]]&gt;"",Table13511[[#This Row],[Name]],"")</f>
        <v/>
      </c>
      <c r="N82">
        <f>SUM(Table13511[[#This Row],[BEE1]:[Column3]])-Table13511[[#This Row],[Discard]]</f>
        <v>0</v>
      </c>
      <c r="O82" s="5">
        <f>RANK(Table13511[[#This Row],[Total2]],Table13511[Total2])</f>
        <v>26</v>
      </c>
    </row>
    <row r="83" spans="10:15">
      <c r="J83" s="3">
        <f>IF(COUNT(Table13511[[#This Row],[BEE1]:[Column4]])&gt;1,MIN(Table13511[[#This Row],[BEE1]:[Column2]]),0)</f>
        <v>0</v>
      </c>
      <c r="K83" s="17">
        <f>SUM(Table13511[[#This Row],[BEE1]:[Column3]])-Table13511[[#This Row],[Discard]]*0.9999</f>
        <v>0</v>
      </c>
      <c r="L83" s="2">
        <f>IF(Table13511[[#This Row],[Total]]&lt;&gt;"",RANK(Table13511[[#This Row],[Total]],Table13511[Total]),"")</f>
        <v>26</v>
      </c>
      <c r="M83" s="44" t="str">
        <f>IF(Table13511[[#This Row],[Name]]&gt;"",Table13511[[#This Row],[Name]],"")</f>
        <v/>
      </c>
      <c r="N83">
        <f>SUM(Table13511[[#This Row],[BEE1]:[Column3]])-Table13511[[#This Row],[Discard]]</f>
        <v>0</v>
      </c>
      <c r="O83" s="5">
        <f>RANK(Table13511[[#This Row],[Total2]],Table13511[Total2])</f>
        <v>26</v>
      </c>
    </row>
    <row r="84" spans="10:15">
      <c r="J84" s="3">
        <f>IF(COUNT(Table13511[[#This Row],[BEE1]:[Column4]])&gt;1,MIN(Table13511[[#This Row],[BEE1]:[Column2]]),0)</f>
        <v>0</v>
      </c>
      <c r="K84" s="17">
        <f>SUM(Table13511[[#This Row],[BEE1]:[Column3]])-Table13511[[#This Row],[Discard]]*0.9999</f>
        <v>0</v>
      </c>
      <c r="L84" s="2">
        <f>IF(Table13511[[#This Row],[Total]]&lt;&gt;"",RANK(Table13511[[#This Row],[Total]],Table13511[Total]),"")</f>
        <v>26</v>
      </c>
      <c r="M84" s="44" t="str">
        <f>IF(Table13511[[#This Row],[Name]]&gt;"",Table13511[[#This Row],[Name]],"")</f>
        <v/>
      </c>
      <c r="N84">
        <f>SUM(Table13511[[#This Row],[BEE1]:[Column3]])-Table13511[[#This Row],[Discard]]</f>
        <v>0</v>
      </c>
      <c r="O84" s="5">
        <f>RANK(Table13511[[#This Row],[Total2]],Table13511[Total2])</f>
        <v>26</v>
      </c>
    </row>
    <row r="85" spans="10:15">
      <c r="J85" s="3">
        <f>IF(COUNT(Table13511[[#This Row],[BEE1]:[Column4]])&gt;1,MIN(Table13511[[#This Row],[BEE1]:[Column2]]),0)</f>
        <v>0</v>
      </c>
      <c r="K85" s="17">
        <f>SUM(Table13511[[#This Row],[BEE1]:[Column3]])-Table13511[[#This Row],[Discard]]*0.9999</f>
        <v>0</v>
      </c>
      <c r="L85" s="2">
        <f>IF(Table13511[[#This Row],[Total]]&lt;&gt;"",RANK(Table13511[[#This Row],[Total]],Table13511[Total]),"")</f>
        <v>26</v>
      </c>
      <c r="M85" s="44" t="str">
        <f>IF(Table13511[[#This Row],[Name]]&gt;"",Table13511[[#This Row],[Name]],"")</f>
        <v/>
      </c>
      <c r="N85">
        <f>SUM(Table13511[[#This Row],[BEE1]:[Column3]])-Table13511[[#This Row],[Discard]]</f>
        <v>0</v>
      </c>
      <c r="O85" s="5">
        <f>RANK(Table13511[[#This Row],[Total2]],Table13511[Total2])</f>
        <v>26</v>
      </c>
    </row>
    <row r="86" spans="10:15">
      <c r="J86" s="3">
        <f>IF(COUNT(Table13511[[#This Row],[BEE1]:[Column4]])&gt;1,MIN(Table13511[[#This Row],[BEE1]:[Column2]]),0)</f>
        <v>0</v>
      </c>
      <c r="K86" s="17">
        <f>SUM(Table13511[[#This Row],[BEE1]:[Column3]])-Table13511[[#This Row],[Discard]]*0.9999</f>
        <v>0</v>
      </c>
      <c r="L86" s="2">
        <f>IF(Table13511[[#This Row],[Total]]&lt;&gt;"",RANK(Table13511[[#This Row],[Total]],Table13511[Total]),"")</f>
        <v>26</v>
      </c>
      <c r="M86" s="44" t="str">
        <f>IF(Table13511[[#This Row],[Name]]&gt;"",Table13511[[#This Row],[Name]],"")</f>
        <v/>
      </c>
      <c r="N86">
        <f>SUM(Table13511[[#This Row],[BEE1]:[Column3]])-Table13511[[#This Row],[Discard]]</f>
        <v>0</v>
      </c>
      <c r="O86" s="5">
        <f>RANK(Table13511[[#This Row],[Total2]],Table13511[Total2])</f>
        <v>26</v>
      </c>
    </row>
    <row r="87" spans="10:15">
      <c r="J87" s="3">
        <f>IF(COUNT(Table13511[[#This Row],[BEE1]:[Column4]])&gt;1,MIN(Table13511[[#This Row],[BEE1]:[Column2]]),0)</f>
        <v>0</v>
      </c>
      <c r="K87" s="17">
        <f>SUM(Table13511[[#This Row],[BEE1]:[Column3]])-Table13511[[#This Row],[Discard]]*0.9999</f>
        <v>0</v>
      </c>
      <c r="L87" s="2">
        <f>IF(Table13511[[#This Row],[Total]]&lt;&gt;"",RANK(Table13511[[#This Row],[Total]],Table13511[Total]),"")</f>
        <v>26</v>
      </c>
      <c r="M87" s="44" t="str">
        <f>IF(Table13511[[#This Row],[Name]]&gt;"",Table13511[[#This Row],[Name]],"")</f>
        <v/>
      </c>
      <c r="N87">
        <f>SUM(Table13511[[#This Row],[BEE1]:[Column3]])-Table13511[[#This Row],[Discard]]</f>
        <v>0</v>
      </c>
      <c r="O87" s="5">
        <f>RANK(Table13511[[#This Row],[Total2]],Table13511[Total2])</f>
        <v>26</v>
      </c>
    </row>
    <row r="88" spans="10:15">
      <c r="J88" s="3">
        <f>IF(COUNT(Table13511[[#This Row],[BEE1]:[Column4]])&gt;1,MIN(Table13511[[#This Row],[BEE1]:[Column2]]),0)</f>
        <v>0</v>
      </c>
      <c r="K88" s="17">
        <f>SUM(Table13511[[#This Row],[BEE1]:[Column3]])-Table13511[[#This Row],[Discard]]*0.9999</f>
        <v>0</v>
      </c>
      <c r="L88" s="2">
        <f>IF(Table13511[[#This Row],[Total]]&lt;&gt;"",RANK(Table13511[[#This Row],[Total]],Table13511[Total]),"")</f>
        <v>26</v>
      </c>
      <c r="M88" s="44" t="str">
        <f>IF(Table13511[[#This Row],[Name]]&gt;"",Table13511[[#This Row],[Name]],"")</f>
        <v/>
      </c>
      <c r="N88">
        <f>SUM(Table13511[[#This Row],[BEE1]:[Column3]])-Table13511[[#This Row],[Discard]]</f>
        <v>0</v>
      </c>
      <c r="O88" s="5">
        <f>RANK(Table13511[[#This Row],[Total2]],Table13511[Total2])</f>
        <v>26</v>
      </c>
    </row>
    <row r="89" spans="10:15">
      <c r="J89" s="3">
        <f>IF(COUNT(Table13511[[#This Row],[BEE1]:[Column4]])&gt;1,MIN(Table13511[[#This Row],[BEE1]:[Column2]]),0)</f>
        <v>0</v>
      </c>
      <c r="K89" s="17">
        <f>SUM(Table13511[[#This Row],[BEE1]:[Column3]])-Table13511[[#This Row],[Discard]]*0.9999</f>
        <v>0</v>
      </c>
      <c r="L89" s="2">
        <f>IF(Table13511[[#This Row],[Total]]&lt;&gt;"",RANK(Table13511[[#This Row],[Total]],Table13511[Total]),"")</f>
        <v>26</v>
      </c>
      <c r="M89" s="44" t="str">
        <f>IF(Table13511[[#This Row],[Name]]&gt;"",Table13511[[#This Row],[Name]],"")</f>
        <v/>
      </c>
      <c r="N89">
        <f>SUM(Table13511[[#This Row],[BEE1]:[Column3]])-Table13511[[#This Row],[Discard]]</f>
        <v>0</v>
      </c>
      <c r="O89" s="5">
        <f>RANK(Table13511[[#This Row],[Total2]],Table13511[Total2])</f>
        <v>26</v>
      </c>
    </row>
    <row r="90" spans="10:15">
      <c r="J90" s="3">
        <f>IF(COUNT(Table13511[[#This Row],[BEE1]:[Column4]])&gt;1,MIN(Table13511[[#This Row],[BEE1]:[Column2]]),0)</f>
        <v>0</v>
      </c>
      <c r="K90" s="17">
        <f>SUM(Table13511[[#This Row],[BEE1]:[Column3]])-Table13511[[#This Row],[Discard]]*0.9999</f>
        <v>0</v>
      </c>
      <c r="L90" s="2">
        <f>IF(Table13511[[#This Row],[Total]]&lt;&gt;"",RANK(Table13511[[#This Row],[Total]],Table13511[Total]),"")</f>
        <v>26</v>
      </c>
      <c r="M90" s="44" t="str">
        <f>IF(Table13511[[#This Row],[Name]]&gt;"",Table13511[[#This Row],[Name]],"")</f>
        <v/>
      </c>
      <c r="N90">
        <f>SUM(Table13511[[#This Row],[BEE1]:[Column3]])-Table13511[[#This Row],[Discard]]</f>
        <v>0</v>
      </c>
      <c r="O90" s="5">
        <f>RANK(Table13511[[#This Row],[Total2]],Table13511[Total2])</f>
        <v>26</v>
      </c>
    </row>
    <row r="91" spans="10:15">
      <c r="J91" s="3">
        <f>IF(COUNT(Table13511[[#This Row],[BEE1]:[Column4]])&gt;1,MIN(Table13511[[#This Row],[BEE1]:[Column2]]),0)</f>
        <v>0</v>
      </c>
      <c r="K91" s="17">
        <f>SUM(Table13511[[#This Row],[BEE1]:[Column3]])-Table13511[[#This Row],[Discard]]*0.9999</f>
        <v>0</v>
      </c>
      <c r="L91" s="2">
        <f>IF(Table13511[[#This Row],[Total]]&lt;&gt;"",RANK(Table13511[[#This Row],[Total]],Table13511[Total]),"")</f>
        <v>26</v>
      </c>
      <c r="M91" s="44" t="str">
        <f>IF(Table13511[[#This Row],[Name]]&gt;"",Table13511[[#This Row],[Name]],"")</f>
        <v/>
      </c>
      <c r="N91">
        <f>SUM(Table13511[[#This Row],[BEE1]:[Column3]])-Table13511[[#This Row],[Discard]]</f>
        <v>0</v>
      </c>
      <c r="O91" s="5">
        <f>RANK(Table13511[[#This Row],[Total2]],Table13511[Total2])</f>
        <v>26</v>
      </c>
    </row>
    <row r="92" spans="10:15">
      <c r="J92" s="3">
        <f>IF(COUNT(Table13511[[#This Row],[BEE1]:[Column4]])&gt;1,MIN(Table13511[[#This Row],[BEE1]:[Column2]]),0)</f>
        <v>0</v>
      </c>
      <c r="K92" s="17">
        <f>SUM(Table13511[[#This Row],[BEE1]:[Column3]])-Table13511[[#This Row],[Discard]]*0.9999</f>
        <v>0</v>
      </c>
      <c r="L92" s="2">
        <f>IF(Table13511[[#This Row],[Total]]&lt;&gt;"",RANK(Table13511[[#This Row],[Total]],Table13511[Total]),"")</f>
        <v>26</v>
      </c>
      <c r="M92" s="44" t="str">
        <f>IF(Table13511[[#This Row],[Name]]&gt;"",Table13511[[#This Row],[Name]],"")</f>
        <v/>
      </c>
      <c r="N92">
        <f>SUM(Table13511[[#This Row],[BEE1]:[Column3]])-Table13511[[#This Row],[Discard]]</f>
        <v>0</v>
      </c>
      <c r="O92" s="5">
        <f>RANK(Table13511[[#This Row],[Total2]],Table13511[Total2])</f>
        <v>26</v>
      </c>
    </row>
    <row r="93" spans="10:15">
      <c r="J93" s="3">
        <f>IF(COUNT(Table13511[[#This Row],[BEE1]:[Column4]])&gt;1,MIN(Table13511[[#This Row],[BEE1]:[Column2]]),0)</f>
        <v>0</v>
      </c>
      <c r="K93" s="17">
        <f>SUM(Table13511[[#This Row],[BEE1]:[Column3]])-Table13511[[#This Row],[Discard]]*0.9999</f>
        <v>0</v>
      </c>
      <c r="L93" s="2">
        <f>IF(Table13511[[#This Row],[Total]]&lt;&gt;"",RANK(Table13511[[#This Row],[Total]],Table13511[Total]),"")</f>
        <v>26</v>
      </c>
      <c r="M93" s="44" t="str">
        <f>IF(Table13511[[#This Row],[Name]]&gt;"",Table13511[[#This Row],[Name]],"")</f>
        <v/>
      </c>
      <c r="N93">
        <f>SUM(Table13511[[#This Row],[BEE1]:[Column3]])-Table13511[[#This Row],[Discard]]</f>
        <v>0</v>
      </c>
      <c r="O93" s="5">
        <f>RANK(Table13511[[#This Row],[Total2]],Table13511[Total2])</f>
        <v>26</v>
      </c>
    </row>
    <row r="94" spans="10:15">
      <c r="J94" s="3">
        <f>IF(COUNT(Table13511[[#This Row],[BEE1]:[Column4]])&gt;1,MIN(Table13511[[#This Row],[BEE1]:[Column2]]),0)</f>
        <v>0</v>
      </c>
      <c r="K94" s="17">
        <f>SUM(Table13511[[#This Row],[BEE1]:[Column3]])-Table13511[[#This Row],[Discard]]*0.9999</f>
        <v>0</v>
      </c>
      <c r="L94" s="2">
        <f>IF(Table13511[[#This Row],[Total]]&lt;&gt;"",RANK(Table13511[[#This Row],[Total]],Table13511[Total]),"")</f>
        <v>26</v>
      </c>
      <c r="M94" s="44" t="str">
        <f>IF(Table13511[[#This Row],[Name]]&gt;"",Table13511[[#This Row],[Name]],"")</f>
        <v/>
      </c>
      <c r="N94">
        <f>SUM(Table13511[[#This Row],[BEE1]:[Column3]])-Table13511[[#This Row],[Discard]]</f>
        <v>0</v>
      </c>
      <c r="O94" s="5">
        <f>RANK(Table13511[[#This Row],[Total2]],Table13511[Total2])</f>
        <v>26</v>
      </c>
    </row>
    <row r="95" spans="10:15">
      <c r="J95" s="3">
        <f>IF(COUNT(Table13511[[#This Row],[BEE1]:[Column4]])&gt;1,MIN(Table13511[[#This Row],[BEE1]:[Column2]]),0)</f>
        <v>0</v>
      </c>
      <c r="K95" s="17">
        <f>SUM(Table13511[[#This Row],[BEE1]:[Column3]])-Table13511[[#This Row],[Discard]]*0.9999</f>
        <v>0</v>
      </c>
      <c r="L95" s="2">
        <f>IF(Table13511[[#This Row],[Total]]&lt;&gt;"",RANK(Table13511[[#This Row],[Total]],Table13511[Total]),"")</f>
        <v>26</v>
      </c>
      <c r="M95" s="44" t="str">
        <f>IF(Table13511[[#This Row],[Name]]&gt;"",Table13511[[#This Row],[Name]],"")</f>
        <v/>
      </c>
      <c r="N95">
        <f>SUM(Table13511[[#This Row],[BEE1]:[Column3]])-Table13511[[#This Row],[Discard]]</f>
        <v>0</v>
      </c>
      <c r="O95" s="5">
        <f>RANK(Table13511[[#This Row],[Total2]],Table13511[Total2])</f>
        <v>26</v>
      </c>
    </row>
    <row r="96" spans="10:15">
      <c r="J96" s="3">
        <f>IF(COUNT(Table13511[[#This Row],[BEE1]:[Column4]])&gt;1,MIN(Table13511[[#This Row],[BEE1]:[Column2]]),0)</f>
        <v>0</v>
      </c>
      <c r="K96" s="17">
        <f>SUM(Table13511[[#This Row],[BEE1]:[Column3]])-Table13511[[#This Row],[Discard]]*0.9999</f>
        <v>0</v>
      </c>
      <c r="L96" s="2">
        <f>IF(Table13511[[#This Row],[Total]]&lt;&gt;"",RANK(Table13511[[#This Row],[Total]],Table13511[Total]),"")</f>
        <v>26</v>
      </c>
      <c r="M96" s="44" t="str">
        <f>IF(Table13511[[#This Row],[Name]]&gt;"",Table13511[[#This Row],[Name]],"")</f>
        <v/>
      </c>
      <c r="N96">
        <f>SUM(Table13511[[#This Row],[BEE1]:[Column3]])-Table13511[[#This Row],[Discard]]</f>
        <v>0</v>
      </c>
      <c r="O96" s="5">
        <f>RANK(Table13511[[#This Row],[Total2]],Table13511[Total2])</f>
        <v>26</v>
      </c>
    </row>
    <row r="97" spans="10:15">
      <c r="J97" s="3">
        <f>IF(COUNT(Table13511[[#This Row],[BEE1]:[Column4]])&gt;1,MIN(Table13511[[#This Row],[BEE1]:[Column2]]),0)</f>
        <v>0</v>
      </c>
      <c r="K97" s="17">
        <f>SUM(Table13511[[#This Row],[BEE1]:[Column3]])-Table13511[[#This Row],[Discard]]*0.9999</f>
        <v>0</v>
      </c>
      <c r="L97" s="2">
        <f>IF(Table13511[[#This Row],[Total]]&lt;&gt;"",RANK(Table13511[[#This Row],[Total]],Table13511[Total]),"")</f>
        <v>26</v>
      </c>
      <c r="M97" s="44" t="str">
        <f>IF(Table13511[[#This Row],[Name]]&gt;"",Table13511[[#This Row],[Name]],"")</f>
        <v/>
      </c>
      <c r="N97">
        <f>SUM(Table13511[[#This Row],[BEE1]:[Column3]])-Table13511[[#This Row],[Discard]]</f>
        <v>0</v>
      </c>
      <c r="O97" s="5">
        <f>RANK(Table13511[[#This Row],[Total2]],Table13511[Total2])</f>
        <v>26</v>
      </c>
    </row>
    <row r="98" spans="10:15">
      <c r="J98" s="3">
        <f>IF(COUNT(Table13511[[#This Row],[BEE1]:[Column4]])&gt;1,MIN(Table13511[[#This Row],[BEE1]:[Column2]]),0)</f>
        <v>0</v>
      </c>
      <c r="K98" s="17">
        <f>SUM(Table13511[[#This Row],[BEE1]:[Column3]])-Table13511[[#This Row],[Discard]]*0.9999</f>
        <v>0</v>
      </c>
      <c r="L98" s="2">
        <f>IF(Table13511[[#This Row],[Total]]&lt;&gt;"",RANK(Table13511[[#This Row],[Total]],Table13511[Total]),"")</f>
        <v>26</v>
      </c>
      <c r="M98" s="44" t="str">
        <f>IF(Table13511[[#This Row],[Name]]&gt;"",Table13511[[#This Row],[Name]],"")</f>
        <v/>
      </c>
      <c r="N98">
        <f>SUM(Table13511[[#This Row],[BEE1]:[Column3]])-Table13511[[#This Row],[Discard]]</f>
        <v>0</v>
      </c>
      <c r="O98" s="5">
        <f>RANK(Table13511[[#This Row],[Total2]],Table13511[Total2])</f>
        <v>26</v>
      </c>
    </row>
    <row r="99" spans="10:15">
      <c r="J99" s="3">
        <f>IF(COUNT(Table13511[[#This Row],[BEE1]:[Column4]])&gt;1,MIN(Table13511[[#This Row],[BEE1]:[Column2]]),0)</f>
        <v>0</v>
      </c>
      <c r="K99" s="17">
        <f>SUM(Table13511[[#This Row],[BEE1]:[Column3]])-Table13511[[#This Row],[Discard]]*0.9999</f>
        <v>0</v>
      </c>
      <c r="L99" s="2">
        <f>IF(Table13511[[#This Row],[Total]]&lt;&gt;"",RANK(Table13511[[#This Row],[Total]],Table13511[Total]),"")</f>
        <v>26</v>
      </c>
      <c r="M99" s="44" t="str">
        <f>IF(Table13511[[#This Row],[Name]]&gt;"",Table13511[[#This Row],[Name]],"")</f>
        <v/>
      </c>
      <c r="N99">
        <f>SUM(Table13511[[#This Row],[BEE1]:[Column3]])-Table13511[[#This Row],[Discard]]</f>
        <v>0</v>
      </c>
      <c r="O99" s="5">
        <f>RANK(Table13511[[#This Row],[Total2]],Table13511[Total2])</f>
        <v>26</v>
      </c>
    </row>
    <row r="100" spans="10:15">
      <c r="J100" s="3">
        <f>IF(COUNT(Table13511[[#This Row],[BEE1]:[Column4]])&gt;1,MIN(Table13511[[#This Row],[BEE1]:[Column2]]),0)</f>
        <v>0</v>
      </c>
      <c r="K100" s="17">
        <f>SUM(Table13511[[#This Row],[BEE1]:[Column3]])-Table13511[[#This Row],[Discard]]*0.9999</f>
        <v>0</v>
      </c>
      <c r="L100" s="2">
        <f>IF(Table13511[[#This Row],[Total]]&lt;&gt;"",RANK(Table13511[[#This Row],[Total]],Table13511[Total]),"")</f>
        <v>26</v>
      </c>
      <c r="M100" s="44" t="str">
        <f>IF(Table13511[[#This Row],[Name]]&gt;"",Table13511[[#This Row],[Name]],"")</f>
        <v/>
      </c>
      <c r="N100">
        <f>SUM(Table13511[[#This Row],[BEE1]:[Column3]])-Table13511[[#This Row],[Discard]]</f>
        <v>0</v>
      </c>
      <c r="O100" s="5">
        <f>RANK(Table13511[[#This Row],[Total2]],Table13511[Total2])</f>
        <v>26</v>
      </c>
    </row>
    <row r="101" spans="10:15">
      <c r="J101" s="3">
        <f>IF(COUNT(Table13511[[#This Row],[BEE1]:[Column4]])&gt;1,MIN(Table13511[[#This Row],[BEE1]:[Column2]]),0)</f>
        <v>0</v>
      </c>
      <c r="K101" s="17">
        <f>SUM(Table13511[[#This Row],[BEE1]:[Column3]])-Table13511[[#This Row],[Discard]]*0.9999</f>
        <v>0</v>
      </c>
      <c r="L101" s="2">
        <f>IF(Table13511[[#This Row],[Total]]&lt;&gt;"",RANK(Table13511[[#This Row],[Total]],Table13511[Total]),"")</f>
        <v>26</v>
      </c>
      <c r="M101" s="44" t="str">
        <f>IF(Table13511[[#This Row],[Name]]&gt;"",Table13511[[#This Row],[Name]],"")</f>
        <v/>
      </c>
      <c r="N101">
        <f>SUM(Table13511[[#This Row],[BEE1]:[Column3]])-Table13511[[#This Row],[Discard]]</f>
        <v>0</v>
      </c>
      <c r="O101" s="5">
        <f>RANK(Table13511[[#This Row],[Total2]],Table13511[Total2])</f>
        <v>26</v>
      </c>
    </row>
    <row r="102" spans="10:15">
      <c r="J102" s="3">
        <f>IF(COUNT(Table13511[[#This Row],[BEE1]:[Column4]])&gt;1,MIN(Table13511[[#This Row],[BEE1]:[Column2]]),0)</f>
        <v>0</v>
      </c>
      <c r="K102" s="17">
        <f>SUM(Table13511[[#This Row],[BEE1]:[Column3]])-Table13511[[#This Row],[Discard]]*0.9999</f>
        <v>0</v>
      </c>
      <c r="L102" s="2">
        <f>IF(Table13511[[#This Row],[Total]]&lt;&gt;"",RANK(Table13511[[#This Row],[Total]],Table13511[Total]),"")</f>
        <v>26</v>
      </c>
      <c r="M102" s="44" t="str">
        <f>IF(Table13511[[#This Row],[Name]]&gt;"",Table13511[[#This Row],[Name]],"")</f>
        <v/>
      </c>
      <c r="N102">
        <f>SUM(Table13511[[#This Row],[BEE1]:[Column3]])-Table13511[[#This Row],[Discard]]</f>
        <v>0</v>
      </c>
      <c r="O102" s="5">
        <f>RANK(Table13511[[#This Row],[Total2]],Table13511[Total2])</f>
        <v>26</v>
      </c>
    </row>
    <row r="103" spans="10:15">
      <c r="J103" s="3">
        <f>IF(COUNT(Table13511[[#This Row],[BEE1]:[Column4]])&gt;1,MIN(Table13511[[#This Row],[BEE1]:[Column2]]),0)</f>
        <v>0</v>
      </c>
      <c r="K103" s="17">
        <f>SUM(Table13511[[#This Row],[BEE1]:[Column3]])-Table13511[[#This Row],[Discard]]*0.9999</f>
        <v>0</v>
      </c>
      <c r="L103" s="2">
        <f>IF(Table13511[[#This Row],[Total]]&lt;&gt;"",RANK(Table13511[[#This Row],[Total]],Table13511[Total]),"")</f>
        <v>26</v>
      </c>
      <c r="M103" s="44" t="str">
        <f>IF(Table13511[[#This Row],[Name]]&gt;"",Table13511[[#This Row],[Name]],"")</f>
        <v/>
      </c>
      <c r="N103">
        <f>SUM(Table13511[[#This Row],[BEE1]:[Column3]])-Table13511[[#This Row],[Discard]]</f>
        <v>0</v>
      </c>
      <c r="O103" s="5">
        <f>RANK(Table13511[[#This Row],[Total2]],Table13511[Total2])</f>
        <v>26</v>
      </c>
    </row>
    <row r="104" spans="10:15">
      <c r="J104" s="3">
        <f>IF(COUNT(Table13511[[#This Row],[BEE1]:[Column4]])&gt;1,MIN(Table13511[[#This Row],[BEE1]:[Column2]]),0)</f>
        <v>0</v>
      </c>
      <c r="K104" s="17">
        <f>SUM(Table13511[[#This Row],[BEE1]:[Column3]])-Table13511[[#This Row],[Discard]]*0.9999</f>
        <v>0</v>
      </c>
      <c r="L104" s="2">
        <f>IF(Table13511[[#This Row],[Total]]&lt;&gt;"",RANK(Table13511[[#This Row],[Total]],Table13511[Total]),"")</f>
        <v>26</v>
      </c>
      <c r="M104" s="44" t="str">
        <f>IF(Table13511[[#This Row],[Name]]&gt;"",Table13511[[#This Row],[Name]],"")</f>
        <v/>
      </c>
      <c r="N104">
        <f>SUM(Table13511[[#This Row],[BEE1]:[Column3]])-Table13511[[#This Row],[Discard]]</f>
        <v>0</v>
      </c>
      <c r="O104" s="5">
        <f>RANK(Table13511[[#This Row],[Total2]],Table13511[Total2])</f>
        <v>26</v>
      </c>
    </row>
    <row r="105" spans="10:15">
      <c r="J105" s="3">
        <f>IF(COUNT(Table13511[[#This Row],[BEE1]:[Column4]])&gt;1,MIN(Table13511[[#This Row],[BEE1]:[Column2]]),0)</f>
        <v>0</v>
      </c>
      <c r="K105" s="17">
        <f>SUM(Table13511[[#This Row],[BEE1]:[Column3]])-Table13511[[#This Row],[Discard]]*0.9999</f>
        <v>0</v>
      </c>
      <c r="L105" s="2">
        <f>IF(Table13511[[#This Row],[Total]]&lt;&gt;"",RANK(Table13511[[#This Row],[Total]],Table13511[Total]),"")</f>
        <v>26</v>
      </c>
      <c r="M105" s="44" t="str">
        <f>IF(Table13511[[#This Row],[Name]]&gt;"",Table13511[[#This Row],[Name]],"")</f>
        <v/>
      </c>
      <c r="N105">
        <f>SUM(Table13511[[#This Row],[BEE1]:[Column3]])-Table13511[[#This Row],[Discard]]</f>
        <v>0</v>
      </c>
      <c r="O105" s="5">
        <f>RANK(Table13511[[#This Row],[Total2]],Table13511[Total2])</f>
        <v>26</v>
      </c>
    </row>
    <row r="106" spans="10:15">
      <c r="J106" s="3">
        <f>IF(COUNT(Table13511[[#This Row],[BEE1]:[Column4]])&gt;1,MIN(Table13511[[#This Row],[BEE1]:[Column2]]),0)</f>
        <v>0</v>
      </c>
      <c r="K106" s="17">
        <f>SUM(Table13511[[#This Row],[BEE1]:[Column3]])-Table13511[[#This Row],[Discard]]*0.9999</f>
        <v>0</v>
      </c>
      <c r="L106" s="2">
        <f>IF(Table13511[[#This Row],[Total]]&lt;&gt;"",RANK(Table13511[[#This Row],[Total]],Table13511[Total]),"")</f>
        <v>26</v>
      </c>
      <c r="M106" s="44" t="str">
        <f>IF(Table13511[[#This Row],[Name]]&gt;"",Table13511[[#This Row],[Name]],"")</f>
        <v/>
      </c>
      <c r="N106">
        <f>SUM(Table13511[[#This Row],[BEE1]:[Column3]])-Table13511[[#This Row],[Discard]]</f>
        <v>0</v>
      </c>
      <c r="O106" s="5">
        <f>RANK(Table13511[[#This Row],[Total2]],Table13511[Total2])</f>
        <v>26</v>
      </c>
    </row>
    <row r="107" spans="10:15">
      <c r="J107" s="3">
        <f>IF(COUNT(Table13511[[#This Row],[BEE1]:[Column4]])&gt;1,MIN(Table13511[[#This Row],[BEE1]:[Column2]]),0)</f>
        <v>0</v>
      </c>
      <c r="K107" s="17">
        <f>SUM(Table13511[[#This Row],[BEE1]:[Column3]])-Table13511[[#This Row],[Discard]]*0.9999</f>
        <v>0</v>
      </c>
      <c r="L107" s="2">
        <f>IF(Table13511[[#This Row],[Total]]&lt;&gt;"",RANK(Table13511[[#This Row],[Total]],Table13511[Total]),"")</f>
        <v>26</v>
      </c>
      <c r="M107" s="44" t="str">
        <f>IF(Table13511[[#This Row],[Name]]&gt;"",Table13511[[#This Row],[Name]],"")</f>
        <v/>
      </c>
      <c r="N107">
        <f>SUM(Table13511[[#This Row],[BEE1]:[Column3]])-Table13511[[#This Row],[Discard]]</f>
        <v>0</v>
      </c>
      <c r="O107" s="5">
        <f>RANK(Table13511[[#This Row],[Total2]],Table13511[Total2])</f>
        <v>26</v>
      </c>
    </row>
    <row r="108" spans="10:15">
      <c r="J108" s="3">
        <f>IF(COUNT(Table13511[[#This Row],[BEE1]:[Column4]])&gt;1,MIN(Table13511[[#This Row],[BEE1]:[Column2]]),0)</f>
        <v>0</v>
      </c>
      <c r="K108" s="17">
        <f>SUM(Table13511[[#This Row],[BEE1]:[Column3]])-Table13511[[#This Row],[Discard]]*0.9999</f>
        <v>0</v>
      </c>
      <c r="L108" s="2">
        <f>IF(Table13511[[#This Row],[Total]]&lt;&gt;"",RANK(Table13511[[#This Row],[Total]],Table13511[Total]),"")</f>
        <v>26</v>
      </c>
      <c r="M108" s="44" t="str">
        <f>IF(Table13511[[#This Row],[Name]]&gt;"",Table13511[[#This Row],[Name]],"")</f>
        <v/>
      </c>
      <c r="N108">
        <f>SUM(Table13511[[#This Row],[BEE1]:[Column3]])-Table13511[[#This Row],[Discard]]</f>
        <v>0</v>
      </c>
      <c r="O108" s="5">
        <f>RANK(Table13511[[#This Row],[Total2]],Table13511[Total2])</f>
        <v>26</v>
      </c>
    </row>
    <row r="109" spans="10:15">
      <c r="J109" s="3">
        <f>IF(COUNT(Table13511[[#This Row],[BEE1]:[Column4]])&gt;1,MIN(Table13511[[#This Row],[BEE1]:[Column2]]),0)</f>
        <v>0</v>
      </c>
      <c r="K109" s="17">
        <f>SUM(Table13511[[#This Row],[BEE1]:[Column3]])-Table13511[[#This Row],[Discard]]*0.9999</f>
        <v>0</v>
      </c>
      <c r="L109" s="2">
        <f>IF(Table13511[[#This Row],[Total]]&lt;&gt;"",RANK(Table13511[[#This Row],[Total]],Table13511[Total]),"")</f>
        <v>26</v>
      </c>
      <c r="M109" s="44" t="str">
        <f>IF(Table13511[[#This Row],[Name]]&gt;"",Table13511[[#This Row],[Name]],"")</f>
        <v/>
      </c>
      <c r="N109">
        <f>SUM(Table13511[[#This Row],[BEE1]:[Column3]])-Table13511[[#This Row],[Discard]]</f>
        <v>0</v>
      </c>
      <c r="O109" s="5">
        <f>RANK(Table13511[[#This Row],[Total2]],Table13511[Total2])</f>
        <v>26</v>
      </c>
    </row>
    <row r="110" spans="10:15">
      <c r="J110" s="3">
        <f>IF(COUNT(Table13511[[#This Row],[BEE1]:[Column4]])&gt;1,MIN(Table13511[[#This Row],[BEE1]:[Column2]]),0)</f>
        <v>0</v>
      </c>
      <c r="K110" s="17">
        <f>SUM(Table13511[[#This Row],[BEE1]:[Column3]])-Table13511[[#This Row],[Discard]]*0.9999</f>
        <v>0</v>
      </c>
      <c r="L110" s="2">
        <f>IF(Table13511[[#This Row],[Total]]&lt;&gt;"",RANK(Table13511[[#This Row],[Total]],Table13511[Total]),"")</f>
        <v>26</v>
      </c>
      <c r="M110" s="44" t="str">
        <f>IF(Table13511[[#This Row],[Name]]&gt;"",Table13511[[#This Row],[Name]],"")</f>
        <v/>
      </c>
      <c r="N110">
        <f>SUM(Table13511[[#This Row],[BEE1]:[Column3]])-Table13511[[#This Row],[Discard]]</f>
        <v>0</v>
      </c>
      <c r="O110" s="5">
        <f>RANK(Table13511[[#This Row],[Total2]],Table13511[Total2])</f>
        <v>26</v>
      </c>
    </row>
    <row r="111" spans="10:15">
      <c r="J111" s="3">
        <f>IF(COUNT(Table13511[[#This Row],[BEE1]:[Column4]])&gt;1,MIN(Table13511[[#This Row],[BEE1]:[Column2]]),0)</f>
        <v>0</v>
      </c>
      <c r="K111" s="17">
        <f>SUM(Table13511[[#This Row],[BEE1]:[Column3]])-Table13511[[#This Row],[Discard]]*0.9999</f>
        <v>0</v>
      </c>
      <c r="L111" s="2">
        <f>IF(Table13511[[#This Row],[Total]]&lt;&gt;"",RANK(Table13511[[#This Row],[Total]],Table13511[Total]),"")</f>
        <v>26</v>
      </c>
      <c r="M111" s="44" t="str">
        <f>IF(Table13511[[#This Row],[Name]]&gt;"",Table13511[[#This Row],[Name]],"")</f>
        <v/>
      </c>
      <c r="N111">
        <f>SUM(Table13511[[#This Row],[BEE1]:[Column3]])-Table13511[[#This Row],[Discard]]</f>
        <v>0</v>
      </c>
      <c r="O111" s="5">
        <f>RANK(Table13511[[#This Row],[Total2]],Table13511[Total2])</f>
        <v>26</v>
      </c>
    </row>
    <row r="112" spans="10:15">
      <c r="J112" s="3">
        <f>IF(COUNT(Table13511[[#This Row],[BEE1]:[Column4]])&gt;1,MIN(Table13511[[#This Row],[BEE1]:[Column2]]),0)</f>
        <v>0</v>
      </c>
      <c r="K112" s="17">
        <f>SUM(Table13511[[#This Row],[BEE1]:[Column3]])-Table13511[[#This Row],[Discard]]*0.9999</f>
        <v>0</v>
      </c>
      <c r="L112" s="2">
        <f>IF(Table13511[[#This Row],[Total]]&lt;&gt;"",RANK(Table13511[[#This Row],[Total]],Table13511[Total]),"")</f>
        <v>26</v>
      </c>
      <c r="M112" s="44" t="str">
        <f>IF(Table13511[[#This Row],[Name]]&gt;"",Table13511[[#This Row],[Name]],"")</f>
        <v/>
      </c>
      <c r="N112">
        <f>SUM(Table13511[[#This Row],[BEE1]:[Column3]])-Table13511[[#This Row],[Discard]]</f>
        <v>0</v>
      </c>
      <c r="O112" s="5">
        <f>RANK(Table13511[[#This Row],[Total2]],Table13511[Total2])</f>
        <v>26</v>
      </c>
    </row>
    <row r="113" spans="10:15">
      <c r="J113" s="3">
        <f>IF(COUNT(Table13511[[#This Row],[BEE1]:[Column4]])&gt;1,MIN(Table13511[[#This Row],[BEE1]:[Column2]]),0)</f>
        <v>0</v>
      </c>
      <c r="K113" s="17">
        <f>SUM(Table13511[[#This Row],[BEE1]:[Column3]])-Table13511[[#This Row],[Discard]]*0.9999</f>
        <v>0</v>
      </c>
      <c r="L113" s="2">
        <f>IF(Table13511[[#This Row],[Total]]&lt;&gt;"",RANK(Table13511[[#This Row],[Total]],Table13511[Total]),"")</f>
        <v>26</v>
      </c>
      <c r="M113" s="44" t="str">
        <f>IF(Table13511[[#This Row],[Name]]&gt;"",Table13511[[#This Row],[Name]],"")</f>
        <v/>
      </c>
      <c r="N113">
        <f>SUM(Table13511[[#This Row],[BEE1]:[Column3]])-Table13511[[#This Row],[Discard]]</f>
        <v>0</v>
      </c>
      <c r="O113" s="5">
        <f>RANK(Table13511[[#This Row],[Total2]],Table13511[Total2])</f>
        <v>26</v>
      </c>
    </row>
    <row r="114" spans="10:15">
      <c r="J114" s="3">
        <f>IF(COUNT(Table13511[[#This Row],[BEE1]:[Column4]])&gt;1,MIN(Table13511[[#This Row],[BEE1]:[Column2]]),0)</f>
        <v>0</v>
      </c>
      <c r="K114" s="17">
        <f>SUM(Table13511[[#This Row],[BEE1]:[Column3]])-Table13511[[#This Row],[Discard]]*0.9999</f>
        <v>0</v>
      </c>
      <c r="L114" s="2">
        <f>IF(Table13511[[#This Row],[Total]]&lt;&gt;"",RANK(Table13511[[#This Row],[Total]],Table13511[Total]),"")</f>
        <v>26</v>
      </c>
      <c r="M114" s="44" t="str">
        <f>IF(Table13511[[#This Row],[Name]]&gt;"",Table13511[[#This Row],[Name]],"")</f>
        <v/>
      </c>
      <c r="N114">
        <f>SUM(Table13511[[#This Row],[BEE1]:[Column3]])-Table13511[[#This Row],[Discard]]</f>
        <v>0</v>
      </c>
      <c r="O114" s="5">
        <f>RANK(Table13511[[#This Row],[Total2]],Table13511[Total2])</f>
        <v>26</v>
      </c>
    </row>
    <row r="115" spans="10:15">
      <c r="J115" s="3">
        <f>IF(COUNT(Table13511[[#This Row],[BEE1]:[Column4]])&gt;1,MIN(Table13511[[#This Row],[BEE1]:[Column2]]),0)</f>
        <v>0</v>
      </c>
      <c r="K115" s="17">
        <f>SUM(Table13511[[#This Row],[BEE1]:[Column3]])-Table13511[[#This Row],[Discard]]*0.9999</f>
        <v>0</v>
      </c>
      <c r="L115" s="2">
        <f>IF(Table13511[[#This Row],[Total]]&lt;&gt;"",RANK(Table13511[[#This Row],[Total]],Table13511[Total]),"")</f>
        <v>26</v>
      </c>
      <c r="M115" s="44" t="str">
        <f>IF(Table13511[[#This Row],[Name]]&gt;"",Table13511[[#This Row],[Name]],"")</f>
        <v/>
      </c>
      <c r="N115">
        <f>SUM(Table13511[[#This Row],[BEE1]:[Column3]])-Table13511[[#This Row],[Discard]]</f>
        <v>0</v>
      </c>
      <c r="O115" s="5">
        <f>RANK(Table13511[[#This Row],[Total2]],Table13511[Total2])</f>
        <v>26</v>
      </c>
    </row>
    <row r="116" spans="10:15">
      <c r="J116" s="3">
        <f>IF(COUNT(Table13511[[#This Row],[BEE1]:[Column4]])&gt;1,MIN(Table13511[[#This Row],[BEE1]:[Column2]]),0)</f>
        <v>0</v>
      </c>
      <c r="K116" s="17">
        <f>SUM(Table13511[[#This Row],[BEE1]:[Column3]])-Table13511[[#This Row],[Discard]]*0.9999</f>
        <v>0</v>
      </c>
      <c r="L116" s="2">
        <f>IF(Table13511[[#This Row],[Total]]&lt;&gt;"",RANK(Table13511[[#This Row],[Total]],Table13511[Total]),"")</f>
        <v>26</v>
      </c>
      <c r="M116" s="44" t="str">
        <f>IF(Table13511[[#This Row],[Name]]&gt;"",Table13511[[#This Row],[Name]],"")</f>
        <v/>
      </c>
      <c r="N116">
        <f>SUM(Table13511[[#This Row],[BEE1]:[Column3]])-Table13511[[#This Row],[Discard]]</f>
        <v>0</v>
      </c>
      <c r="O116" s="5">
        <f>RANK(Table13511[[#This Row],[Total2]],Table13511[Total2])</f>
        <v>26</v>
      </c>
    </row>
    <row r="117" spans="10:15">
      <c r="J117" s="3">
        <f>IF(COUNT(Table13511[[#This Row],[BEE1]:[Column4]])&gt;1,MIN(Table13511[[#This Row],[BEE1]:[Column2]]),0)</f>
        <v>0</v>
      </c>
      <c r="K117" s="17">
        <f>SUM(Table13511[[#This Row],[BEE1]:[Column3]])-Table13511[[#This Row],[Discard]]*0.9999</f>
        <v>0</v>
      </c>
      <c r="L117" s="2">
        <f>IF(Table13511[[#This Row],[Total]]&lt;&gt;"",RANK(Table13511[[#This Row],[Total]],Table13511[Total]),"")</f>
        <v>26</v>
      </c>
      <c r="M117" s="44" t="str">
        <f>IF(Table13511[[#This Row],[Name]]&gt;"",Table13511[[#This Row],[Name]],"")</f>
        <v/>
      </c>
      <c r="N117">
        <f>SUM(Table13511[[#This Row],[BEE1]:[Column3]])-Table13511[[#This Row],[Discard]]</f>
        <v>0</v>
      </c>
      <c r="O117" s="5">
        <f>RANK(Table13511[[#This Row],[Total2]],Table13511[Total2])</f>
        <v>26</v>
      </c>
    </row>
    <row r="118" spans="10:15">
      <c r="J118" s="3">
        <f>IF(COUNT(Table13511[[#This Row],[BEE1]:[Column4]])&gt;1,MIN(Table13511[[#This Row],[BEE1]:[Column2]]),0)</f>
        <v>0</v>
      </c>
      <c r="K118" s="17">
        <f>SUM(Table13511[[#This Row],[BEE1]:[Column3]])-Table13511[[#This Row],[Discard]]*0.9999</f>
        <v>0</v>
      </c>
      <c r="L118" s="2">
        <f>IF(Table13511[[#This Row],[Total]]&lt;&gt;"",RANK(Table13511[[#This Row],[Total]],Table13511[Total]),"")</f>
        <v>26</v>
      </c>
      <c r="M118" s="44" t="str">
        <f>IF(Table13511[[#This Row],[Name]]&gt;"",Table13511[[#This Row],[Name]],"")</f>
        <v/>
      </c>
      <c r="N118">
        <f>SUM(Table13511[[#This Row],[BEE1]:[Column3]])-Table13511[[#This Row],[Discard]]</f>
        <v>0</v>
      </c>
      <c r="O118" s="5">
        <f>RANK(Table13511[[#This Row],[Total2]],Table13511[Total2])</f>
        <v>26</v>
      </c>
    </row>
    <row r="119" spans="10:15">
      <c r="J119" s="3">
        <f>IF(COUNT(Table13511[[#This Row],[BEE1]:[Column4]])&gt;1,MIN(Table13511[[#This Row],[BEE1]:[Column2]]),0)</f>
        <v>0</v>
      </c>
      <c r="K119" s="17">
        <f>SUM(Table13511[[#This Row],[BEE1]:[Column3]])-Table13511[[#This Row],[Discard]]*0.9999</f>
        <v>0</v>
      </c>
      <c r="L119" s="2">
        <f>IF(Table13511[[#This Row],[Total]]&lt;&gt;"",RANK(Table13511[[#This Row],[Total]],Table13511[Total]),"")</f>
        <v>26</v>
      </c>
      <c r="M119" s="44" t="str">
        <f>IF(Table13511[[#This Row],[Name]]&gt;"",Table13511[[#This Row],[Name]],"")</f>
        <v/>
      </c>
      <c r="N119">
        <f>SUM(Table13511[[#This Row],[BEE1]:[Column3]])-Table13511[[#This Row],[Discard]]</f>
        <v>0</v>
      </c>
      <c r="O119" s="5">
        <f>RANK(Table13511[[#This Row],[Total2]],Table13511[Total2])</f>
        <v>26</v>
      </c>
    </row>
    <row r="120" spans="10:15">
      <c r="J120" s="3">
        <f>IF(COUNT(Table13511[[#This Row],[BEE1]:[Column4]])&gt;1,MIN(Table13511[[#This Row],[BEE1]:[Column2]]),0)</f>
        <v>0</v>
      </c>
      <c r="K120" s="17">
        <f>SUM(Table13511[[#This Row],[BEE1]:[Column3]])-Table13511[[#This Row],[Discard]]*0.9999</f>
        <v>0</v>
      </c>
      <c r="L120" s="2">
        <f>IF(Table13511[[#This Row],[Total]]&lt;&gt;"",RANK(Table13511[[#This Row],[Total]],Table13511[Total]),"")</f>
        <v>26</v>
      </c>
      <c r="M120" s="44" t="str">
        <f>IF(Table13511[[#This Row],[Name]]&gt;"",Table13511[[#This Row],[Name]],"")</f>
        <v/>
      </c>
      <c r="N120">
        <f>SUM(Table13511[[#This Row],[BEE1]:[Column3]])-Table13511[[#This Row],[Discard]]</f>
        <v>0</v>
      </c>
      <c r="O120" s="5">
        <f>RANK(Table13511[[#This Row],[Total2]],Table13511[Total2])</f>
        <v>26</v>
      </c>
    </row>
    <row r="121" spans="10:15">
      <c r="J121" s="3">
        <f>IF(COUNT(Table13511[[#This Row],[BEE1]:[Column4]])&gt;1,MIN(Table13511[[#This Row],[BEE1]:[Column2]]),0)</f>
        <v>0</v>
      </c>
      <c r="K121" s="17">
        <f>SUM(Table13511[[#This Row],[BEE1]:[Column3]])-Table13511[[#This Row],[Discard]]*0.9999</f>
        <v>0</v>
      </c>
      <c r="L121" s="2">
        <f>IF(Table13511[[#This Row],[Total]]&lt;&gt;"",RANK(Table13511[[#This Row],[Total]],Table13511[Total]),"")</f>
        <v>26</v>
      </c>
      <c r="M121" s="44" t="str">
        <f>IF(Table13511[[#This Row],[Name]]&gt;"",Table13511[[#This Row],[Name]],"")</f>
        <v/>
      </c>
      <c r="N121">
        <f>SUM(Table13511[[#This Row],[BEE1]:[Column3]])-Table13511[[#This Row],[Discard]]</f>
        <v>0</v>
      </c>
      <c r="O121" s="5">
        <f>RANK(Table13511[[#This Row],[Total2]],Table13511[Total2])</f>
        <v>26</v>
      </c>
    </row>
    <row r="122" spans="10:15">
      <c r="J122" s="3">
        <f>IF(COUNT(Table13511[[#This Row],[BEE1]:[Column4]])&gt;1,MIN(Table13511[[#This Row],[BEE1]:[Column2]]),0)</f>
        <v>0</v>
      </c>
      <c r="K122" s="17">
        <f>SUM(Table13511[[#This Row],[BEE1]:[Column3]])-Table13511[[#This Row],[Discard]]*0.9999</f>
        <v>0</v>
      </c>
      <c r="L122" s="2">
        <f>IF(Table13511[[#This Row],[Total]]&lt;&gt;"",RANK(Table13511[[#This Row],[Total]],Table13511[Total]),"")</f>
        <v>26</v>
      </c>
      <c r="M122" s="44" t="str">
        <f>IF(Table13511[[#This Row],[Name]]&gt;"",Table13511[[#This Row],[Name]],"")</f>
        <v/>
      </c>
      <c r="N122">
        <f>SUM(Table13511[[#This Row],[BEE1]:[Column3]])-Table13511[[#This Row],[Discard]]</f>
        <v>0</v>
      </c>
      <c r="O122" s="5">
        <f>RANK(Table13511[[#This Row],[Total2]],Table13511[Total2])</f>
        <v>26</v>
      </c>
    </row>
    <row r="123" spans="10:15">
      <c r="J123" s="3">
        <f>IF(COUNT(Table13511[[#This Row],[BEE1]:[Column4]])&gt;1,MIN(Table13511[[#This Row],[BEE1]:[Column2]]),0)</f>
        <v>0</v>
      </c>
      <c r="K123" s="17">
        <f>SUM(Table13511[[#This Row],[BEE1]:[Column3]])-Table13511[[#This Row],[Discard]]*0.9999</f>
        <v>0</v>
      </c>
      <c r="L123" s="2">
        <f>IF(Table13511[[#This Row],[Total]]&lt;&gt;"",RANK(Table13511[[#This Row],[Total]],Table13511[Total]),"")</f>
        <v>26</v>
      </c>
      <c r="M123" s="44" t="str">
        <f>IF(Table13511[[#This Row],[Name]]&gt;"",Table13511[[#This Row],[Name]],"")</f>
        <v/>
      </c>
      <c r="N123">
        <f>SUM(Table13511[[#This Row],[BEE1]:[Column3]])-Table13511[[#This Row],[Discard]]</f>
        <v>0</v>
      </c>
      <c r="O123" s="5">
        <f>RANK(Table13511[[#This Row],[Total2]],Table13511[Total2])</f>
        <v>26</v>
      </c>
    </row>
    <row r="124" spans="10:15">
      <c r="J124" s="3">
        <f>IF(COUNT(Table13511[[#This Row],[BEE1]:[Column4]])&gt;1,MIN(Table13511[[#This Row],[BEE1]:[Column2]]),0)</f>
        <v>0</v>
      </c>
      <c r="K124" s="17">
        <f>SUM(Table13511[[#This Row],[BEE1]:[Column3]])-Table13511[[#This Row],[Discard]]*0.9999</f>
        <v>0</v>
      </c>
      <c r="L124" s="2">
        <f>IF(Table13511[[#This Row],[Total]]&lt;&gt;"",RANK(Table13511[[#This Row],[Total]],Table13511[Total]),"")</f>
        <v>26</v>
      </c>
      <c r="M124" s="44" t="str">
        <f>IF(Table13511[[#This Row],[Name]]&gt;"",Table13511[[#This Row],[Name]],"")</f>
        <v/>
      </c>
      <c r="N124">
        <f>SUM(Table13511[[#This Row],[BEE1]:[Column3]])-Table13511[[#This Row],[Discard]]</f>
        <v>0</v>
      </c>
      <c r="O124" s="5">
        <f>RANK(Table13511[[#This Row],[Total2]],Table13511[Total2])</f>
        <v>26</v>
      </c>
    </row>
    <row r="125" spans="10:15">
      <c r="J125" s="3">
        <f>IF(COUNT(Table13511[[#This Row],[BEE1]:[Column4]])&gt;1,MIN(Table13511[[#This Row],[BEE1]:[Column2]]),0)</f>
        <v>0</v>
      </c>
      <c r="K125" s="17">
        <f>SUM(Table13511[[#This Row],[BEE1]:[Column3]])-Table13511[[#This Row],[Discard]]*0.9999</f>
        <v>0</v>
      </c>
      <c r="L125" s="2">
        <f>IF(Table13511[[#This Row],[Total]]&lt;&gt;"",RANK(Table13511[[#This Row],[Total]],Table13511[Total]),"")</f>
        <v>26</v>
      </c>
      <c r="M125" s="44" t="str">
        <f>IF(Table13511[[#This Row],[Name]]&gt;"",Table13511[[#This Row],[Name]],"")</f>
        <v/>
      </c>
      <c r="N125">
        <f>SUM(Table13511[[#This Row],[BEE1]:[Column3]])-Table13511[[#This Row],[Discard]]</f>
        <v>0</v>
      </c>
      <c r="O125" s="5">
        <f>RANK(Table13511[[#This Row],[Total2]],Table13511[Total2])</f>
        <v>26</v>
      </c>
    </row>
    <row r="126" spans="10:15">
      <c r="J126" s="3">
        <f>IF(COUNT(Table13511[[#This Row],[BEE1]:[Column4]])&gt;1,MIN(Table13511[[#This Row],[BEE1]:[Column2]]),0)</f>
        <v>0</v>
      </c>
      <c r="K126" s="17">
        <f>SUM(Table13511[[#This Row],[BEE1]:[Column3]])-Table13511[[#This Row],[Discard]]*0.9999</f>
        <v>0</v>
      </c>
      <c r="L126" s="2">
        <f>IF(Table13511[[#This Row],[Total]]&lt;&gt;"",RANK(Table13511[[#This Row],[Total]],Table13511[Total]),"")</f>
        <v>26</v>
      </c>
      <c r="M126" s="44" t="str">
        <f>IF(Table13511[[#This Row],[Name]]&gt;"",Table13511[[#This Row],[Name]],"")</f>
        <v/>
      </c>
      <c r="N126">
        <f>SUM(Table13511[[#This Row],[BEE1]:[Column3]])-Table13511[[#This Row],[Discard]]</f>
        <v>0</v>
      </c>
      <c r="O126" s="5">
        <f>RANK(Table13511[[#This Row],[Total2]],Table13511[Total2])</f>
        <v>26</v>
      </c>
    </row>
    <row r="127" spans="10:15">
      <c r="J127" s="3">
        <f>IF(COUNT(Table13511[[#This Row],[BEE1]:[Column4]])&gt;1,MIN(Table13511[[#This Row],[BEE1]:[Column2]]),0)</f>
        <v>0</v>
      </c>
      <c r="K127" s="17">
        <f>SUM(Table13511[[#This Row],[BEE1]:[Column3]])-Table13511[[#This Row],[Discard]]*0.9999</f>
        <v>0</v>
      </c>
      <c r="L127" s="2">
        <f>IF(Table13511[[#This Row],[Total]]&lt;&gt;"",RANK(Table13511[[#This Row],[Total]],Table13511[Total]),"")</f>
        <v>26</v>
      </c>
      <c r="M127" s="44" t="str">
        <f>IF(Table13511[[#This Row],[Name]]&gt;"",Table13511[[#This Row],[Name]],"")</f>
        <v/>
      </c>
      <c r="N127">
        <f>SUM(Table13511[[#This Row],[BEE1]:[Column3]])-Table13511[[#This Row],[Discard]]</f>
        <v>0</v>
      </c>
      <c r="O127" s="5">
        <f>RANK(Table13511[[#This Row],[Total2]],Table13511[Total2])</f>
        <v>26</v>
      </c>
    </row>
    <row r="128" spans="10:15">
      <c r="J128" s="3">
        <f>IF(COUNT(Table13511[[#This Row],[BEE1]:[Column4]])&gt;1,MIN(Table13511[[#This Row],[BEE1]:[Column2]]),0)</f>
        <v>0</v>
      </c>
      <c r="K128" s="17">
        <f>SUM(Table13511[[#This Row],[BEE1]:[Column3]])-Table13511[[#This Row],[Discard]]*0.9999</f>
        <v>0</v>
      </c>
      <c r="L128" s="2">
        <f>IF(Table13511[[#This Row],[Total]]&lt;&gt;"",RANK(Table13511[[#This Row],[Total]],Table13511[Total]),"")</f>
        <v>26</v>
      </c>
      <c r="M128" s="44" t="str">
        <f>IF(Table13511[[#This Row],[Name]]&gt;"",Table13511[[#This Row],[Name]],"")</f>
        <v/>
      </c>
      <c r="N128">
        <f>SUM(Table13511[[#This Row],[BEE1]:[Column3]])-Table13511[[#This Row],[Discard]]</f>
        <v>0</v>
      </c>
      <c r="O128" s="5">
        <f>RANK(Table13511[[#This Row],[Total2]],Table13511[Total2])</f>
        <v>26</v>
      </c>
    </row>
    <row r="129" spans="10:15">
      <c r="J129" s="3">
        <f>IF(COUNT(Table13511[[#This Row],[BEE1]:[Column4]])&gt;1,MIN(Table13511[[#This Row],[BEE1]:[Column2]]),0)</f>
        <v>0</v>
      </c>
      <c r="K129" s="17">
        <f>SUM(Table13511[[#This Row],[BEE1]:[Column3]])-Table13511[[#This Row],[Discard]]*0.9999</f>
        <v>0</v>
      </c>
      <c r="L129" s="2">
        <f>IF(Table13511[[#This Row],[Total]]&lt;&gt;"",RANK(Table13511[[#This Row],[Total]],Table13511[Total]),"")</f>
        <v>26</v>
      </c>
      <c r="M129" s="44" t="str">
        <f>IF(Table13511[[#This Row],[Name]]&gt;"",Table13511[[#This Row],[Name]],"")</f>
        <v/>
      </c>
      <c r="N129">
        <f>SUM(Table13511[[#This Row],[BEE1]:[Column3]])-Table13511[[#This Row],[Discard]]</f>
        <v>0</v>
      </c>
      <c r="O129" s="5">
        <f>RANK(Table13511[[#This Row],[Total2]],Table13511[Total2])</f>
        <v>26</v>
      </c>
    </row>
    <row r="130" spans="10:15">
      <c r="J130" s="3">
        <f>IF(COUNT(Table13511[[#This Row],[BEE1]:[Column4]])&gt;1,MIN(Table13511[[#This Row],[BEE1]:[Column2]]),0)</f>
        <v>0</v>
      </c>
      <c r="K130" s="17">
        <f>SUM(Table13511[[#This Row],[BEE1]:[Column3]])-Table13511[[#This Row],[Discard]]*0.9999</f>
        <v>0</v>
      </c>
      <c r="L130" s="2">
        <f>IF(Table13511[[#This Row],[Total]]&lt;&gt;"",RANK(Table13511[[#This Row],[Total]],Table13511[Total]),"")</f>
        <v>26</v>
      </c>
      <c r="M130" s="44" t="str">
        <f>IF(Table13511[[#This Row],[Name]]&gt;"",Table13511[[#This Row],[Name]],"")</f>
        <v/>
      </c>
      <c r="N130">
        <f>SUM(Table13511[[#This Row],[BEE1]:[Column3]])-Table13511[[#This Row],[Discard]]</f>
        <v>0</v>
      </c>
      <c r="O130" s="5">
        <f>RANK(Table13511[[#This Row],[Total2]],Table13511[Total2])</f>
        <v>26</v>
      </c>
    </row>
    <row r="131" spans="10:15">
      <c r="J131" s="3">
        <f>IF(COUNT(Table13511[[#This Row],[BEE1]:[Column4]])&gt;1,MIN(Table13511[[#This Row],[BEE1]:[Column2]]),0)</f>
        <v>0</v>
      </c>
      <c r="K131" s="17">
        <f>SUM(Table13511[[#This Row],[BEE1]:[Column3]])-Table13511[[#This Row],[Discard]]*0.9999</f>
        <v>0</v>
      </c>
      <c r="L131" s="2">
        <f>IF(Table13511[[#This Row],[Total]]&lt;&gt;"",RANK(Table13511[[#This Row],[Total]],Table13511[Total]),"")</f>
        <v>26</v>
      </c>
      <c r="M131" s="44" t="str">
        <f>IF(Table13511[[#This Row],[Name]]&gt;"",Table13511[[#This Row],[Name]],"")</f>
        <v/>
      </c>
      <c r="N131">
        <f>SUM(Table13511[[#This Row],[BEE1]:[Column3]])-Table13511[[#This Row],[Discard]]</f>
        <v>0</v>
      </c>
      <c r="O131" s="5">
        <f>RANK(Table13511[[#This Row],[Total2]],Table13511[Total2])</f>
        <v>26</v>
      </c>
    </row>
    <row r="132" spans="10:15">
      <c r="J132" s="3">
        <f>IF(COUNT(Table13511[[#This Row],[BEE1]:[Column4]])&gt;1,MIN(Table13511[[#This Row],[BEE1]:[Column2]]),0)</f>
        <v>0</v>
      </c>
      <c r="K132" s="17">
        <f>SUM(Table13511[[#This Row],[BEE1]:[Column3]])-Table13511[[#This Row],[Discard]]*0.9999</f>
        <v>0</v>
      </c>
      <c r="L132" s="2">
        <f>IF(Table13511[[#This Row],[Total]]&lt;&gt;"",RANK(Table13511[[#This Row],[Total]],Table13511[Total]),"")</f>
        <v>26</v>
      </c>
      <c r="M132" s="44" t="str">
        <f>IF(Table13511[[#This Row],[Name]]&gt;"",Table13511[[#This Row],[Name]],"")</f>
        <v/>
      </c>
      <c r="N132">
        <f>SUM(Table13511[[#This Row],[BEE1]:[Column3]])-Table13511[[#This Row],[Discard]]</f>
        <v>0</v>
      </c>
      <c r="O132" s="5">
        <f>RANK(Table13511[[#This Row],[Total2]],Table13511[Total2])</f>
        <v>26</v>
      </c>
    </row>
    <row r="133" spans="10:15">
      <c r="J133" s="3">
        <f>IF(COUNT(Table13511[[#This Row],[BEE1]:[Column4]])&gt;1,MIN(Table13511[[#This Row],[BEE1]:[Column2]]),0)</f>
        <v>0</v>
      </c>
      <c r="K133" s="17">
        <f>SUM(Table13511[[#This Row],[BEE1]:[Column3]])-Table13511[[#This Row],[Discard]]*0.9999</f>
        <v>0</v>
      </c>
      <c r="L133" s="2">
        <f>IF(Table13511[[#This Row],[Total]]&lt;&gt;"",RANK(Table13511[[#This Row],[Total]],Table13511[Total]),"")</f>
        <v>26</v>
      </c>
      <c r="M133" s="44" t="str">
        <f>IF(Table13511[[#This Row],[Name]]&gt;"",Table13511[[#This Row],[Name]],"")</f>
        <v/>
      </c>
      <c r="N133">
        <f>SUM(Table13511[[#This Row],[BEE1]:[Column3]])-Table13511[[#This Row],[Discard]]</f>
        <v>0</v>
      </c>
      <c r="O133" s="5">
        <f>RANK(Table13511[[#This Row],[Total2]],Table13511[Total2])</f>
        <v>26</v>
      </c>
    </row>
    <row r="134" spans="10:15">
      <c r="J134" s="3">
        <f>IF(COUNT(Table13511[[#This Row],[BEE1]:[Column4]])&gt;1,MIN(Table13511[[#This Row],[BEE1]:[Column2]]),0)</f>
        <v>0</v>
      </c>
      <c r="K134" s="17">
        <f>SUM(Table13511[[#This Row],[BEE1]:[Column3]])-Table13511[[#This Row],[Discard]]*0.9999</f>
        <v>0</v>
      </c>
      <c r="L134" s="2">
        <f>IF(Table13511[[#This Row],[Total]]&lt;&gt;"",RANK(Table13511[[#This Row],[Total]],Table13511[Total]),"")</f>
        <v>26</v>
      </c>
      <c r="M134" s="44" t="str">
        <f>IF(Table13511[[#This Row],[Name]]&gt;"",Table13511[[#This Row],[Name]],"")</f>
        <v/>
      </c>
      <c r="N134">
        <f>SUM(Table13511[[#This Row],[BEE1]:[Column3]])-Table13511[[#This Row],[Discard]]</f>
        <v>0</v>
      </c>
      <c r="O134" s="5">
        <f>RANK(Table13511[[#This Row],[Total2]],Table13511[Total2])</f>
        <v>26</v>
      </c>
    </row>
    <row r="135" spans="10:15">
      <c r="J135" s="3">
        <f>IF(COUNT(Table13511[[#This Row],[BEE1]:[Column4]])&gt;1,MIN(Table13511[[#This Row],[BEE1]:[Column2]]),0)</f>
        <v>0</v>
      </c>
      <c r="K135" s="17">
        <f>SUM(Table13511[[#This Row],[BEE1]:[Column3]])-Table13511[[#This Row],[Discard]]*0.9999</f>
        <v>0</v>
      </c>
      <c r="L135" s="2">
        <f>IF(Table13511[[#This Row],[Total]]&lt;&gt;"",RANK(Table13511[[#This Row],[Total]],Table13511[Total]),"")</f>
        <v>26</v>
      </c>
      <c r="M135" s="44" t="str">
        <f>IF(Table13511[[#This Row],[Name]]&gt;"",Table13511[[#This Row],[Name]],"")</f>
        <v/>
      </c>
      <c r="N135">
        <f>SUM(Table13511[[#This Row],[BEE1]:[Column3]])-Table13511[[#This Row],[Discard]]</f>
        <v>0</v>
      </c>
      <c r="O135" s="5">
        <f>RANK(Table13511[[#This Row],[Total2]],Table13511[Total2])</f>
        <v>26</v>
      </c>
    </row>
    <row r="136" spans="10:15">
      <c r="J136" s="3">
        <f>IF(COUNT(Table13511[[#This Row],[BEE1]:[Column4]])&gt;1,MIN(Table13511[[#This Row],[BEE1]:[Column2]]),0)</f>
        <v>0</v>
      </c>
      <c r="K136" s="17">
        <f>SUM(Table13511[[#This Row],[BEE1]:[Column3]])-Table13511[[#This Row],[Discard]]*0.9999</f>
        <v>0</v>
      </c>
      <c r="L136" s="2">
        <f>IF(Table13511[[#This Row],[Total]]&lt;&gt;"",RANK(Table13511[[#This Row],[Total]],Table13511[Total]),"")</f>
        <v>26</v>
      </c>
      <c r="M136" s="44" t="str">
        <f>IF(Table13511[[#This Row],[Name]]&gt;"",Table13511[[#This Row],[Name]],"")</f>
        <v/>
      </c>
      <c r="N136">
        <f>SUM(Table13511[[#This Row],[BEE1]:[Column3]])-Table13511[[#This Row],[Discard]]</f>
        <v>0</v>
      </c>
      <c r="O136" s="5">
        <f>RANK(Table13511[[#This Row],[Total2]],Table13511[Total2])</f>
        <v>26</v>
      </c>
    </row>
    <row r="137" spans="10:15">
      <c r="J137" s="3">
        <f>IF(COUNT(Table13511[[#This Row],[BEE1]:[Column4]])&gt;1,MIN(Table13511[[#This Row],[BEE1]:[Column2]]),0)</f>
        <v>0</v>
      </c>
      <c r="K137" s="17">
        <f>SUM(Table13511[[#This Row],[BEE1]:[Column3]])-Table13511[[#This Row],[Discard]]*0.9999</f>
        <v>0</v>
      </c>
      <c r="L137" s="2">
        <f>IF(Table13511[[#This Row],[Total]]&lt;&gt;"",RANK(Table13511[[#This Row],[Total]],Table13511[Total]),"")</f>
        <v>26</v>
      </c>
      <c r="M137" s="44" t="str">
        <f>IF(Table13511[[#This Row],[Name]]&gt;"",Table13511[[#This Row],[Name]],"")</f>
        <v/>
      </c>
      <c r="N137">
        <f>SUM(Table13511[[#This Row],[BEE1]:[Column3]])-Table13511[[#This Row],[Discard]]</f>
        <v>0</v>
      </c>
      <c r="O137" s="5">
        <f>RANK(Table13511[[#This Row],[Total2]],Table13511[Total2])</f>
        <v>26</v>
      </c>
    </row>
    <row r="138" spans="10:15">
      <c r="J138" s="3">
        <f>IF(COUNT(Table13511[[#This Row],[BEE1]:[Column4]])&gt;1,MIN(Table13511[[#This Row],[BEE1]:[Column2]]),0)</f>
        <v>0</v>
      </c>
      <c r="K138" s="17">
        <f>SUM(Table13511[[#This Row],[BEE1]:[Column3]])-Table13511[[#This Row],[Discard]]*0.9999</f>
        <v>0</v>
      </c>
      <c r="L138" s="2">
        <f>IF(Table13511[[#This Row],[Total]]&lt;&gt;"",RANK(Table13511[[#This Row],[Total]],Table13511[Total]),"")</f>
        <v>26</v>
      </c>
      <c r="M138" s="44" t="str">
        <f>IF(Table13511[[#This Row],[Name]]&gt;"",Table13511[[#This Row],[Name]],"")</f>
        <v/>
      </c>
      <c r="N138">
        <f>SUM(Table13511[[#This Row],[BEE1]:[Column3]])-Table13511[[#This Row],[Discard]]</f>
        <v>0</v>
      </c>
      <c r="O138" s="5">
        <f>RANK(Table13511[[#This Row],[Total2]],Table13511[Total2])</f>
        <v>26</v>
      </c>
    </row>
    <row r="139" spans="10:15">
      <c r="J139" s="3">
        <f>IF(COUNT(Table13511[[#This Row],[BEE1]:[Column4]])&gt;1,MIN(Table13511[[#This Row],[BEE1]:[Column2]]),0)</f>
        <v>0</v>
      </c>
      <c r="K139" s="17">
        <f>SUM(Table13511[[#This Row],[BEE1]:[Column3]])-Table13511[[#This Row],[Discard]]*0.9999</f>
        <v>0</v>
      </c>
      <c r="L139" s="2">
        <f>IF(Table13511[[#This Row],[Total]]&lt;&gt;"",RANK(Table13511[[#This Row],[Total]],Table13511[Total]),"")</f>
        <v>26</v>
      </c>
      <c r="M139" s="44" t="str">
        <f>IF(Table13511[[#This Row],[Name]]&gt;"",Table13511[[#This Row],[Name]],"")</f>
        <v/>
      </c>
      <c r="N139">
        <f>SUM(Table13511[[#This Row],[BEE1]:[Column3]])-Table13511[[#This Row],[Discard]]</f>
        <v>0</v>
      </c>
      <c r="O139" s="5">
        <f>RANK(Table13511[[#This Row],[Total2]],Table13511[Total2])</f>
        <v>26</v>
      </c>
    </row>
    <row r="140" spans="10:15">
      <c r="J140" s="3">
        <f>IF(COUNT(Table13511[[#This Row],[BEE1]:[Column4]])&gt;1,MIN(Table13511[[#This Row],[BEE1]:[Column2]]),0)</f>
        <v>0</v>
      </c>
      <c r="K140" s="17">
        <f>SUM(Table13511[[#This Row],[BEE1]:[Column3]])-Table13511[[#This Row],[Discard]]*0.9999</f>
        <v>0</v>
      </c>
      <c r="L140" s="2">
        <f>IF(Table13511[[#This Row],[Total]]&lt;&gt;"",RANK(Table13511[[#This Row],[Total]],Table13511[Total]),"")</f>
        <v>26</v>
      </c>
      <c r="M140" s="44" t="str">
        <f>IF(Table13511[[#This Row],[Name]]&gt;"",Table13511[[#This Row],[Name]],"")</f>
        <v/>
      </c>
      <c r="N140">
        <f>SUM(Table13511[[#This Row],[BEE1]:[Column3]])-Table13511[[#This Row],[Discard]]</f>
        <v>0</v>
      </c>
      <c r="O140" s="5">
        <f>RANK(Table13511[[#This Row],[Total2]],Table13511[Total2])</f>
        <v>26</v>
      </c>
    </row>
    <row r="141" spans="10:15">
      <c r="J141" s="3">
        <f>IF(COUNT(Table13511[[#This Row],[BEE1]:[Column4]])&gt;1,MIN(Table13511[[#This Row],[BEE1]:[Column2]]),0)</f>
        <v>0</v>
      </c>
      <c r="K141" s="17">
        <f>SUM(Table13511[[#This Row],[BEE1]:[Column3]])-Table13511[[#This Row],[Discard]]*0.9999</f>
        <v>0</v>
      </c>
      <c r="L141" s="2">
        <f>IF(Table13511[[#This Row],[Total]]&lt;&gt;"",RANK(Table13511[[#This Row],[Total]],Table13511[Total]),"")</f>
        <v>26</v>
      </c>
      <c r="M141" s="44" t="str">
        <f>IF(Table13511[[#This Row],[Name]]&gt;"",Table13511[[#This Row],[Name]],"")</f>
        <v/>
      </c>
      <c r="N141">
        <f>SUM(Table13511[[#This Row],[BEE1]:[Column3]])-Table13511[[#This Row],[Discard]]</f>
        <v>0</v>
      </c>
      <c r="O141" s="5">
        <f>RANK(Table13511[[#This Row],[Total2]],Table13511[Total2])</f>
        <v>26</v>
      </c>
    </row>
    <row r="142" spans="10:15">
      <c r="J142" s="3">
        <f>IF(COUNT(Table13511[[#This Row],[BEE1]:[Column4]])&gt;1,MIN(Table13511[[#This Row],[BEE1]:[Column2]]),0)</f>
        <v>0</v>
      </c>
      <c r="K142" s="17">
        <f>SUM(Table13511[[#This Row],[BEE1]:[Column3]])-Table13511[[#This Row],[Discard]]*0.9999</f>
        <v>0</v>
      </c>
      <c r="L142" s="2">
        <f>IF(Table13511[[#This Row],[Total]]&lt;&gt;"",RANK(Table13511[[#This Row],[Total]],Table13511[Total]),"")</f>
        <v>26</v>
      </c>
      <c r="M142" s="44" t="str">
        <f>IF(Table13511[[#This Row],[Name]]&gt;"",Table13511[[#This Row],[Name]],"")</f>
        <v/>
      </c>
      <c r="N142">
        <f>SUM(Table13511[[#This Row],[BEE1]:[Column3]])-Table13511[[#This Row],[Discard]]</f>
        <v>0</v>
      </c>
      <c r="O142" s="5">
        <f>RANK(Table13511[[#This Row],[Total2]],Table13511[Total2])</f>
        <v>26</v>
      </c>
    </row>
    <row r="143" spans="10:15">
      <c r="J143" s="3">
        <f>IF(COUNT(Table13511[[#This Row],[BEE1]:[Column4]])&gt;1,MIN(Table13511[[#This Row],[BEE1]:[Column2]]),0)</f>
        <v>0</v>
      </c>
      <c r="K143" s="17">
        <f>SUM(Table13511[[#This Row],[BEE1]:[Column3]])-Table13511[[#This Row],[Discard]]*0.9999</f>
        <v>0</v>
      </c>
      <c r="L143" s="2">
        <f>IF(Table13511[[#This Row],[Total]]&lt;&gt;"",RANK(Table13511[[#This Row],[Total]],Table13511[Total]),"")</f>
        <v>26</v>
      </c>
      <c r="M143" s="44" t="str">
        <f>IF(Table13511[[#This Row],[Name]]&gt;"",Table13511[[#This Row],[Name]],"")</f>
        <v/>
      </c>
      <c r="N143">
        <f>SUM(Table13511[[#This Row],[BEE1]:[Column3]])-Table13511[[#This Row],[Discard]]</f>
        <v>0</v>
      </c>
      <c r="O143" s="5">
        <f>RANK(Table13511[[#This Row],[Total2]],Table13511[Total2])</f>
        <v>26</v>
      </c>
    </row>
    <row r="144" spans="10:15">
      <c r="J144" s="3">
        <f>IF(COUNT(Table13511[[#This Row],[BEE1]:[Column4]])&gt;1,MIN(Table13511[[#This Row],[BEE1]:[Column2]]),0)</f>
        <v>0</v>
      </c>
      <c r="K144" s="17">
        <f>SUM(Table13511[[#This Row],[BEE1]:[Column3]])-Table13511[[#This Row],[Discard]]*0.9999</f>
        <v>0</v>
      </c>
      <c r="L144" s="2">
        <f>IF(Table13511[[#This Row],[Total]]&lt;&gt;"",RANK(Table13511[[#This Row],[Total]],Table13511[Total]),"")</f>
        <v>26</v>
      </c>
      <c r="M144" s="44" t="str">
        <f>IF(Table13511[[#This Row],[Name]]&gt;"",Table13511[[#This Row],[Name]],"")</f>
        <v/>
      </c>
      <c r="N144">
        <f>SUM(Table13511[[#This Row],[BEE1]:[Column3]])-Table13511[[#This Row],[Discard]]</f>
        <v>0</v>
      </c>
      <c r="O144" s="5">
        <f>RANK(Table13511[[#This Row],[Total2]],Table13511[Total2])</f>
        <v>26</v>
      </c>
    </row>
    <row r="145" spans="10:15">
      <c r="J145" s="3">
        <f>IF(COUNT(Table13511[[#This Row],[BEE1]:[Column4]])&gt;1,MIN(Table13511[[#This Row],[BEE1]:[Column2]]),0)</f>
        <v>0</v>
      </c>
      <c r="K145" s="17">
        <f>SUM(Table13511[[#This Row],[BEE1]:[Column3]])-Table13511[[#This Row],[Discard]]*0.9999</f>
        <v>0</v>
      </c>
      <c r="L145" s="2">
        <f>IF(Table13511[[#This Row],[Total]]&lt;&gt;"",RANK(Table13511[[#This Row],[Total]],Table13511[Total]),"")</f>
        <v>26</v>
      </c>
      <c r="M145" s="44" t="str">
        <f>IF(Table13511[[#This Row],[Name]]&gt;"",Table13511[[#This Row],[Name]],"")</f>
        <v/>
      </c>
      <c r="N145">
        <f>SUM(Table13511[[#This Row],[BEE1]:[Column3]])-Table13511[[#This Row],[Discard]]</f>
        <v>0</v>
      </c>
      <c r="O145" s="5">
        <f>RANK(Table13511[[#This Row],[Total2]],Table13511[Total2])</f>
        <v>26</v>
      </c>
    </row>
    <row r="146" spans="10:15">
      <c r="J146" s="3">
        <f>IF(COUNT(Table13511[[#This Row],[BEE1]:[Column4]])&gt;1,MIN(Table13511[[#This Row],[BEE1]:[Column2]]),0)</f>
        <v>0</v>
      </c>
      <c r="K146" s="17">
        <f>SUM(Table13511[[#This Row],[BEE1]:[Column3]])-Table13511[[#This Row],[Discard]]*0.9999</f>
        <v>0</v>
      </c>
      <c r="L146" s="2">
        <f>IF(Table13511[[#This Row],[Total]]&lt;&gt;"",RANK(Table13511[[#This Row],[Total]],Table13511[Total]),"")</f>
        <v>26</v>
      </c>
      <c r="M146" s="44" t="str">
        <f>IF(Table13511[[#This Row],[Name]]&gt;"",Table13511[[#This Row],[Name]],"")</f>
        <v/>
      </c>
      <c r="N146">
        <f>SUM(Table13511[[#This Row],[BEE1]:[Column3]])-Table13511[[#This Row],[Discard]]</f>
        <v>0</v>
      </c>
      <c r="O146" s="5">
        <f>RANK(Table13511[[#This Row],[Total2]],Table13511[Total2])</f>
        <v>26</v>
      </c>
    </row>
    <row r="147" spans="10:15">
      <c r="J147" s="3">
        <f>IF(COUNT(Table13511[[#This Row],[BEE1]:[Column4]])&gt;1,MIN(Table13511[[#This Row],[BEE1]:[Column2]]),0)</f>
        <v>0</v>
      </c>
      <c r="K147" s="17">
        <f>SUM(Table13511[[#This Row],[BEE1]:[Column3]])-Table13511[[#This Row],[Discard]]*0.9999</f>
        <v>0</v>
      </c>
      <c r="L147" s="2">
        <f>IF(Table13511[[#This Row],[Total]]&lt;&gt;"",RANK(Table13511[[#This Row],[Total]],Table13511[Total]),"")</f>
        <v>26</v>
      </c>
      <c r="M147" s="44" t="str">
        <f>IF(Table13511[[#This Row],[Name]]&gt;"",Table13511[[#This Row],[Name]],"")</f>
        <v/>
      </c>
      <c r="N147">
        <f>SUM(Table13511[[#This Row],[BEE1]:[Column3]])-Table13511[[#This Row],[Discard]]</f>
        <v>0</v>
      </c>
      <c r="O147" s="5">
        <f>RANK(Table13511[[#This Row],[Total2]],Table13511[Total2])</f>
        <v>26</v>
      </c>
    </row>
    <row r="148" spans="10:15">
      <c r="J148" s="3">
        <f>IF(COUNT(Table13511[[#This Row],[BEE1]:[Column4]])&gt;1,MIN(Table13511[[#This Row],[BEE1]:[Column2]]),0)</f>
        <v>0</v>
      </c>
      <c r="K148" s="17">
        <f>SUM(Table13511[[#This Row],[BEE1]:[Column3]])-Table13511[[#This Row],[Discard]]*0.9999</f>
        <v>0</v>
      </c>
      <c r="L148" s="2">
        <f>IF(Table13511[[#This Row],[Total]]&lt;&gt;"",RANK(Table13511[[#This Row],[Total]],Table13511[Total]),"")</f>
        <v>26</v>
      </c>
      <c r="M148" s="44" t="str">
        <f>IF(Table13511[[#This Row],[Name]]&gt;"",Table13511[[#This Row],[Name]],"")</f>
        <v/>
      </c>
      <c r="N148">
        <f>SUM(Table13511[[#This Row],[BEE1]:[Column3]])-Table13511[[#This Row],[Discard]]</f>
        <v>0</v>
      </c>
      <c r="O148" s="5">
        <f>RANK(Table13511[[#This Row],[Total2]],Table13511[Total2])</f>
        <v>26</v>
      </c>
    </row>
    <row r="149" spans="10:15">
      <c r="J149" s="3">
        <f>IF(COUNT(Table13511[[#This Row],[BEE1]:[Column4]])&gt;1,MIN(Table13511[[#This Row],[BEE1]:[Column2]]),0)</f>
        <v>0</v>
      </c>
      <c r="K149" s="17">
        <f>SUM(Table13511[[#This Row],[BEE1]:[Column3]])-Table13511[[#This Row],[Discard]]*0.9999</f>
        <v>0</v>
      </c>
      <c r="L149" s="2">
        <f>IF(Table13511[[#This Row],[Total]]&lt;&gt;"",RANK(Table13511[[#This Row],[Total]],Table13511[Total]),"")</f>
        <v>26</v>
      </c>
      <c r="M149" s="44" t="str">
        <f>IF(Table13511[[#This Row],[Name]]&gt;"",Table13511[[#This Row],[Name]],"")</f>
        <v/>
      </c>
      <c r="N149">
        <f>SUM(Table13511[[#This Row],[BEE1]:[Column3]])-Table13511[[#This Row],[Discard]]</f>
        <v>0</v>
      </c>
      <c r="O149" s="5">
        <f>RANK(Table13511[[#This Row],[Total2]],Table13511[Total2])</f>
        <v>26</v>
      </c>
    </row>
    <row r="150" spans="10:15">
      <c r="J150" s="3">
        <f>IF(COUNT(Table13511[[#This Row],[BEE1]:[Column4]])&gt;1,MIN(Table13511[[#This Row],[BEE1]:[Column2]]),0)</f>
        <v>0</v>
      </c>
      <c r="K150" s="17">
        <f>SUM(Table13511[[#This Row],[BEE1]:[Column3]])-Table13511[[#This Row],[Discard]]*0.9999</f>
        <v>0</v>
      </c>
      <c r="L150" s="2">
        <f>IF(Table13511[[#This Row],[Total]]&lt;&gt;"",RANK(Table13511[[#This Row],[Total]],Table13511[Total]),"")</f>
        <v>26</v>
      </c>
      <c r="M150" s="44" t="str">
        <f>IF(Table13511[[#This Row],[Name]]&gt;"",Table13511[[#This Row],[Name]],"")</f>
        <v/>
      </c>
      <c r="N150">
        <f>SUM(Table13511[[#This Row],[BEE1]:[Column3]])-Table13511[[#This Row],[Discard]]</f>
        <v>0</v>
      </c>
      <c r="O150" s="5">
        <f>RANK(Table13511[[#This Row],[Total2]],Table13511[Total2])</f>
        <v>26</v>
      </c>
    </row>
    <row r="151" spans="10:15">
      <c r="J151" s="3">
        <f>IF(COUNT(Table13511[[#This Row],[BEE1]:[Column4]])&gt;1,MIN(Table13511[[#This Row],[BEE1]:[Column2]]),0)</f>
        <v>0</v>
      </c>
      <c r="K151" s="17">
        <f>SUM(Table13511[[#This Row],[BEE1]:[Column3]])-Table13511[[#This Row],[Discard]]*0.9999</f>
        <v>0</v>
      </c>
      <c r="L151" s="2">
        <f>IF(Table13511[[#This Row],[Total]]&lt;&gt;"",RANK(Table13511[[#This Row],[Total]],Table13511[Total]),"")</f>
        <v>26</v>
      </c>
      <c r="M151" s="44" t="str">
        <f>IF(Table13511[[#This Row],[Name]]&gt;"",Table13511[[#This Row],[Name]],"")</f>
        <v/>
      </c>
      <c r="N151">
        <f>SUM(Table13511[[#This Row],[BEE1]:[Column3]])-Table13511[[#This Row],[Discard]]</f>
        <v>0</v>
      </c>
      <c r="O151" s="5">
        <f>RANK(Table13511[[#This Row],[Total2]],Table13511[Total2])</f>
        <v>26</v>
      </c>
    </row>
    <row r="152" spans="10:15">
      <c r="J152" s="3">
        <f>IF(COUNT(Table13511[[#This Row],[BEE1]:[Column4]])&gt;1,MIN(Table13511[[#This Row],[BEE1]:[Column2]]),0)</f>
        <v>0</v>
      </c>
      <c r="K152" s="17">
        <f>SUM(Table13511[[#This Row],[BEE1]:[Column3]])-Table13511[[#This Row],[Discard]]*0.9999</f>
        <v>0</v>
      </c>
      <c r="L152" s="2">
        <f>IF(Table13511[[#This Row],[Total]]&lt;&gt;"",RANK(Table13511[[#This Row],[Total]],Table13511[Total]),"")</f>
        <v>26</v>
      </c>
      <c r="M152" s="44" t="str">
        <f>IF(Table13511[[#This Row],[Name]]&gt;"",Table13511[[#This Row],[Name]],"")</f>
        <v/>
      </c>
      <c r="N152">
        <f>SUM(Table13511[[#This Row],[BEE1]:[Column3]])-Table13511[[#This Row],[Discard]]</f>
        <v>0</v>
      </c>
      <c r="O152" s="5">
        <f>RANK(Table13511[[#This Row],[Total2]],Table13511[Total2])</f>
        <v>26</v>
      </c>
    </row>
    <row r="153" spans="10:15">
      <c r="J153" s="3">
        <f>IF(COUNT(Table13511[[#This Row],[BEE1]:[Column4]])&gt;1,MIN(Table13511[[#This Row],[BEE1]:[Column2]]),0)</f>
        <v>0</v>
      </c>
      <c r="K153" s="17">
        <f>SUM(Table13511[[#This Row],[BEE1]:[Column3]])-Table13511[[#This Row],[Discard]]*0.9999</f>
        <v>0</v>
      </c>
      <c r="L153" s="2">
        <f>IF(Table13511[[#This Row],[Total]]&lt;&gt;"",RANK(Table13511[[#This Row],[Total]],Table13511[Total]),"")</f>
        <v>26</v>
      </c>
      <c r="M153" s="44" t="str">
        <f>IF(Table13511[[#This Row],[Name]]&gt;"",Table13511[[#This Row],[Name]],"")</f>
        <v/>
      </c>
      <c r="N153">
        <f>SUM(Table13511[[#This Row],[BEE1]:[Column3]])-Table13511[[#This Row],[Discard]]</f>
        <v>0</v>
      </c>
      <c r="O153" s="5">
        <f>RANK(Table13511[[#This Row],[Total2]],Table13511[Total2])</f>
        <v>26</v>
      </c>
    </row>
    <row r="154" spans="10:15">
      <c r="J154" s="3">
        <f>IF(COUNT(Table13511[[#This Row],[BEE1]:[Column4]])&gt;1,MIN(Table13511[[#This Row],[BEE1]:[Column2]]),0)</f>
        <v>0</v>
      </c>
      <c r="K154" s="17">
        <f>SUM(Table13511[[#This Row],[BEE1]:[Column3]])-Table13511[[#This Row],[Discard]]*0.9999</f>
        <v>0</v>
      </c>
      <c r="L154" s="2">
        <f>IF(Table13511[[#This Row],[Total]]&lt;&gt;"",RANK(Table13511[[#This Row],[Total]],Table13511[Total]),"")</f>
        <v>26</v>
      </c>
      <c r="M154" s="44" t="str">
        <f>IF(Table13511[[#This Row],[Name]]&gt;"",Table13511[[#This Row],[Name]],"")</f>
        <v/>
      </c>
      <c r="N154">
        <f>SUM(Table13511[[#This Row],[BEE1]:[Column3]])-Table13511[[#This Row],[Discard]]</f>
        <v>0</v>
      </c>
      <c r="O154" s="5">
        <f>RANK(Table13511[[#This Row],[Total2]],Table13511[Total2])</f>
        <v>26</v>
      </c>
    </row>
    <row r="155" spans="10:15">
      <c r="J155" s="3">
        <f>IF(COUNT(Table13511[[#This Row],[BEE1]:[Column4]])&gt;1,MIN(Table13511[[#This Row],[BEE1]:[Column2]]),0)</f>
        <v>0</v>
      </c>
      <c r="K155" s="17">
        <f>SUM(Table13511[[#This Row],[BEE1]:[Column3]])-Table13511[[#This Row],[Discard]]*0.9999</f>
        <v>0</v>
      </c>
      <c r="L155" s="2">
        <f>IF(Table13511[[#This Row],[Total]]&lt;&gt;"",RANK(Table13511[[#This Row],[Total]],Table13511[Total]),"")</f>
        <v>26</v>
      </c>
      <c r="M155" s="44" t="str">
        <f>IF(Table13511[[#This Row],[Name]]&gt;"",Table13511[[#This Row],[Name]],"")</f>
        <v/>
      </c>
      <c r="N155">
        <f>SUM(Table13511[[#This Row],[BEE1]:[Column3]])-Table13511[[#This Row],[Discard]]</f>
        <v>0</v>
      </c>
      <c r="O155" s="5">
        <f>RANK(Table13511[[#This Row],[Total2]],Table13511[Total2])</f>
        <v>26</v>
      </c>
    </row>
    <row r="156" spans="10:15">
      <c r="J156" s="3">
        <f>IF(COUNT(Table13511[[#This Row],[BEE1]:[Column4]])&gt;1,MIN(Table13511[[#This Row],[BEE1]:[Column2]]),0)</f>
        <v>0</v>
      </c>
      <c r="K156" s="17">
        <f>SUM(Table13511[[#This Row],[BEE1]:[Column3]])-Table13511[[#This Row],[Discard]]*0.9999</f>
        <v>0</v>
      </c>
      <c r="L156" s="2">
        <f>IF(Table13511[[#This Row],[Total]]&lt;&gt;"",RANK(Table13511[[#This Row],[Total]],Table13511[Total]),"")</f>
        <v>26</v>
      </c>
      <c r="M156" s="44" t="str">
        <f>IF(Table13511[[#This Row],[Name]]&gt;"",Table13511[[#This Row],[Name]],"")</f>
        <v/>
      </c>
      <c r="N156">
        <f>SUM(Table13511[[#This Row],[BEE1]:[Column3]])-Table13511[[#This Row],[Discard]]</f>
        <v>0</v>
      </c>
      <c r="O156" s="5">
        <f>RANK(Table13511[[#This Row],[Total2]],Table13511[Total2])</f>
        <v>26</v>
      </c>
    </row>
    <row r="157" spans="10:15">
      <c r="J157" s="3">
        <f>IF(COUNT(Table13511[[#This Row],[BEE1]:[Column4]])&gt;1,MIN(Table13511[[#This Row],[BEE1]:[Column2]]),0)</f>
        <v>0</v>
      </c>
      <c r="K157" s="17">
        <f>SUM(Table13511[[#This Row],[BEE1]:[Column3]])-Table13511[[#This Row],[Discard]]*0.9999</f>
        <v>0</v>
      </c>
      <c r="L157" s="2">
        <f>IF(Table13511[[#This Row],[Total]]&lt;&gt;"",RANK(Table13511[[#This Row],[Total]],Table13511[Total]),"")</f>
        <v>26</v>
      </c>
      <c r="M157" s="44" t="str">
        <f>IF(Table13511[[#This Row],[Name]]&gt;"",Table13511[[#This Row],[Name]],"")</f>
        <v/>
      </c>
      <c r="N157">
        <f>SUM(Table13511[[#This Row],[BEE1]:[Column3]])-Table13511[[#This Row],[Discard]]</f>
        <v>0</v>
      </c>
      <c r="O157" s="5">
        <f>RANK(Table13511[[#This Row],[Total2]],Table13511[Total2])</f>
        <v>26</v>
      </c>
    </row>
    <row r="158" spans="10:15">
      <c r="J158" s="3">
        <f>IF(COUNT(Table13511[[#This Row],[BEE1]:[Column4]])&gt;1,MIN(Table13511[[#This Row],[BEE1]:[Column2]]),0)</f>
        <v>0</v>
      </c>
      <c r="K158" s="17">
        <f>SUM(Table13511[[#This Row],[BEE1]:[Column3]])-Table13511[[#This Row],[Discard]]*0.9999</f>
        <v>0</v>
      </c>
      <c r="L158" s="2">
        <f>IF(Table13511[[#This Row],[Total]]&lt;&gt;"",RANK(Table13511[[#This Row],[Total]],Table13511[Total]),"")</f>
        <v>26</v>
      </c>
      <c r="M158" s="44" t="str">
        <f>IF(Table13511[[#This Row],[Name]]&gt;"",Table13511[[#This Row],[Name]],"")</f>
        <v/>
      </c>
      <c r="N158">
        <f>SUM(Table13511[[#This Row],[BEE1]:[Column3]])-Table13511[[#This Row],[Discard]]</f>
        <v>0</v>
      </c>
      <c r="O158" s="5">
        <f>RANK(Table13511[[#This Row],[Total2]],Table13511[Total2])</f>
        <v>26</v>
      </c>
    </row>
    <row r="159" spans="10:15">
      <c r="J159" s="3">
        <f>IF(COUNT(Table13511[[#This Row],[BEE1]:[Column4]])&gt;1,MIN(Table13511[[#This Row],[BEE1]:[Column2]]),0)</f>
        <v>0</v>
      </c>
      <c r="K159" s="17">
        <f>SUM(Table13511[[#This Row],[BEE1]:[Column3]])-Table13511[[#This Row],[Discard]]*0.9999</f>
        <v>0</v>
      </c>
      <c r="L159" s="2">
        <f>IF(Table13511[[#This Row],[Total]]&lt;&gt;"",RANK(Table13511[[#This Row],[Total]],Table13511[Total]),"")</f>
        <v>26</v>
      </c>
      <c r="M159" s="44" t="str">
        <f>IF(Table13511[[#This Row],[Name]]&gt;"",Table13511[[#This Row],[Name]],"")</f>
        <v/>
      </c>
      <c r="N159">
        <f>SUM(Table13511[[#This Row],[BEE1]:[Column3]])-Table13511[[#This Row],[Discard]]</f>
        <v>0</v>
      </c>
      <c r="O159" s="5">
        <f>RANK(Table13511[[#This Row],[Total2]],Table13511[Total2])</f>
        <v>26</v>
      </c>
    </row>
    <row r="160" spans="10:15">
      <c r="J160" s="3">
        <f>IF(COUNT(Table13511[[#This Row],[BEE1]:[Column4]])&gt;1,MIN(Table13511[[#This Row],[BEE1]:[Column2]]),0)</f>
        <v>0</v>
      </c>
      <c r="K160" s="17">
        <f>SUM(Table13511[[#This Row],[BEE1]:[Column3]])-Table13511[[#This Row],[Discard]]*0.9999</f>
        <v>0</v>
      </c>
      <c r="L160" s="2">
        <f>IF(Table13511[[#This Row],[Total]]&lt;&gt;"",RANK(Table13511[[#This Row],[Total]],Table13511[Total]),"")</f>
        <v>26</v>
      </c>
      <c r="M160" s="44" t="str">
        <f>IF(Table13511[[#This Row],[Name]]&gt;"",Table13511[[#This Row],[Name]],"")</f>
        <v/>
      </c>
      <c r="N160">
        <f>SUM(Table13511[[#This Row],[BEE1]:[Column3]])-Table13511[[#This Row],[Discard]]</f>
        <v>0</v>
      </c>
      <c r="O160" s="5">
        <f>RANK(Table13511[[#This Row],[Total2]],Table13511[Total2])</f>
        <v>26</v>
      </c>
    </row>
    <row r="161" spans="10:15">
      <c r="J161" s="3">
        <f>IF(COUNT(Table13511[[#This Row],[BEE1]:[Column4]])&gt;1,MIN(Table13511[[#This Row],[BEE1]:[Column2]]),0)</f>
        <v>0</v>
      </c>
      <c r="K161" s="17">
        <f>SUM(Table13511[[#This Row],[BEE1]:[Column3]])-Table13511[[#This Row],[Discard]]*0.9999</f>
        <v>0</v>
      </c>
      <c r="L161" s="2">
        <f>IF(Table13511[[#This Row],[Total]]&lt;&gt;"",RANK(Table13511[[#This Row],[Total]],Table13511[Total]),"")</f>
        <v>26</v>
      </c>
      <c r="M161" s="44" t="str">
        <f>IF(Table13511[[#This Row],[Name]]&gt;"",Table13511[[#This Row],[Name]],"")</f>
        <v/>
      </c>
      <c r="N161">
        <f>SUM(Table13511[[#This Row],[BEE1]:[Column3]])-Table13511[[#This Row],[Discard]]</f>
        <v>0</v>
      </c>
      <c r="O161" s="5">
        <f>RANK(Table13511[[#This Row],[Total2]],Table13511[Total2])</f>
        <v>26</v>
      </c>
    </row>
    <row r="162" spans="10:15">
      <c r="J162" s="3">
        <f>IF(COUNT(Table13511[[#This Row],[BEE1]:[Column4]])&gt;1,MIN(Table13511[[#This Row],[BEE1]:[Column2]]),0)</f>
        <v>0</v>
      </c>
      <c r="K162" s="17">
        <f>SUM(Table13511[[#This Row],[BEE1]:[Column3]])-Table13511[[#This Row],[Discard]]*0.9999</f>
        <v>0</v>
      </c>
      <c r="L162" s="2">
        <f>IF(Table13511[[#This Row],[Total]]&lt;&gt;"",RANK(Table13511[[#This Row],[Total]],Table13511[Total]),"")</f>
        <v>26</v>
      </c>
      <c r="M162" s="44" t="str">
        <f>IF(Table13511[[#This Row],[Name]]&gt;"",Table13511[[#This Row],[Name]],"")</f>
        <v/>
      </c>
      <c r="N162">
        <f>SUM(Table13511[[#This Row],[BEE1]:[Column3]])-Table13511[[#This Row],[Discard]]</f>
        <v>0</v>
      </c>
      <c r="O162" s="5">
        <f>RANK(Table13511[[#This Row],[Total2]],Table13511[Total2])</f>
        <v>26</v>
      </c>
    </row>
    <row r="163" spans="10:15">
      <c r="J163" s="3">
        <f>IF(COUNT(Table13511[[#This Row],[BEE1]:[Column4]])&gt;1,MIN(Table13511[[#This Row],[BEE1]:[Column2]]),0)</f>
        <v>0</v>
      </c>
      <c r="K163" s="17">
        <f>SUM(Table13511[[#This Row],[BEE1]:[Column3]])-Table13511[[#This Row],[Discard]]*0.9999</f>
        <v>0</v>
      </c>
      <c r="L163" s="2">
        <f>IF(Table13511[[#This Row],[Total]]&lt;&gt;"",RANK(Table13511[[#This Row],[Total]],Table13511[Total]),"")</f>
        <v>26</v>
      </c>
      <c r="M163" s="44" t="str">
        <f>IF(Table13511[[#This Row],[Name]]&gt;"",Table13511[[#This Row],[Name]],"")</f>
        <v/>
      </c>
      <c r="N163">
        <f>SUM(Table13511[[#This Row],[BEE1]:[Column3]])-Table13511[[#This Row],[Discard]]</f>
        <v>0</v>
      </c>
      <c r="O163" s="5">
        <f>RANK(Table13511[[#This Row],[Total2]],Table13511[Total2])</f>
        <v>26</v>
      </c>
    </row>
    <row r="164" spans="10:15">
      <c r="J164" s="3">
        <f>IF(COUNT(Table13511[[#This Row],[BEE1]:[Column4]])&gt;1,MIN(Table13511[[#This Row],[BEE1]:[Column2]]),0)</f>
        <v>0</v>
      </c>
      <c r="K164" s="17">
        <f>SUM(Table13511[[#This Row],[BEE1]:[Column3]])-Table13511[[#This Row],[Discard]]*0.9999</f>
        <v>0</v>
      </c>
      <c r="L164" s="2">
        <f>IF(Table13511[[#This Row],[Total]]&lt;&gt;"",RANK(Table13511[[#This Row],[Total]],Table13511[Total]),"")</f>
        <v>26</v>
      </c>
      <c r="M164" s="44" t="str">
        <f>IF(Table13511[[#This Row],[Name]]&gt;"",Table13511[[#This Row],[Name]],"")</f>
        <v/>
      </c>
      <c r="N164">
        <f>SUM(Table13511[[#This Row],[BEE1]:[Column3]])-Table13511[[#This Row],[Discard]]</f>
        <v>0</v>
      </c>
      <c r="O164" s="5">
        <f>RANK(Table13511[[#This Row],[Total2]],Table13511[Total2])</f>
        <v>26</v>
      </c>
    </row>
    <row r="165" spans="10:15">
      <c r="J165" s="3">
        <f>IF(COUNT(Table13511[[#This Row],[BEE1]:[Column4]])&gt;1,MIN(Table13511[[#This Row],[BEE1]:[Column2]]),0)</f>
        <v>0</v>
      </c>
      <c r="K165" s="17">
        <f>SUM(Table13511[[#This Row],[BEE1]:[Column3]])-Table13511[[#This Row],[Discard]]*0.9999</f>
        <v>0</v>
      </c>
      <c r="L165" s="2">
        <f>IF(Table13511[[#This Row],[Total]]&lt;&gt;"",RANK(Table13511[[#This Row],[Total]],Table13511[Total]),"")</f>
        <v>26</v>
      </c>
      <c r="M165" s="44" t="str">
        <f>IF(Table13511[[#This Row],[Name]]&gt;"",Table13511[[#This Row],[Name]],"")</f>
        <v/>
      </c>
      <c r="N165">
        <f>SUM(Table13511[[#This Row],[BEE1]:[Column3]])-Table13511[[#This Row],[Discard]]</f>
        <v>0</v>
      </c>
      <c r="O165" s="5">
        <f>RANK(Table13511[[#This Row],[Total2]],Table13511[Total2])</f>
        <v>26</v>
      </c>
    </row>
    <row r="166" spans="10:15">
      <c r="J166" s="3">
        <f>IF(COUNT(Table13511[[#This Row],[BEE1]:[Column4]])&gt;1,MIN(Table13511[[#This Row],[BEE1]:[Column2]]),0)</f>
        <v>0</v>
      </c>
      <c r="K166" s="17">
        <f>SUM(Table13511[[#This Row],[BEE1]:[Column3]])-Table13511[[#This Row],[Discard]]*0.9999</f>
        <v>0</v>
      </c>
      <c r="L166" s="2">
        <f>IF(Table13511[[#This Row],[Total]]&lt;&gt;"",RANK(Table13511[[#This Row],[Total]],Table13511[Total]),"")</f>
        <v>26</v>
      </c>
      <c r="M166" s="44" t="str">
        <f>IF(Table13511[[#This Row],[Name]]&gt;"",Table13511[[#This Row],[Name]],"")</f>
        <v/>
      </c>
      <c r="N166">
        <f>SUM(Table13511[[#This Row],[BEE1]:[Column3]])-Table13511[[#This Row],[Discard]]</f>
        <v>0</v>
      </c>
      <c r="O166" s="5">
        <f>RANK(Table13511[[#This Row],[Total2]],Table13511[Total2])</f>
        <v>26</v>
      </c>
    </row>
    <row r="167" spans="10:15">
      <c r="J167" s="3">
        <f>IF(COUNT(Table13511[[#This Row],[BEE1]:[Column4]])&gt;1,MIN(Table13511[[#This Row],[BEE1]:[Column2]]),0)</f>
        <v>0</v>
      </c>
      <c r="K167" s="17">
        <f>SUM(Table13511[[#This Row],[BEE1]:[Column3]])-Table13511[[#This Row],[Discard]]*0.9999</f>
        <v>0</v>
      </c>
      <c r="L167" s="2">
        <f>IF(Table13511[[#This Row],[Total]]&lt;&gt;"",RANK(Table13511[[#This Row],[Total]],Table13511[Total]),"")</f>
        <v>26</v>
      </c>
      <c r="M167" s="44" t="str">
        <f>IF(Table13511[[#This Row],[Name]]&gt;"",Table13511[[#This Row],[Name]],"")</f>
        <v/>
      </c>
      <c r="N167">
        <f>SUM(Table13511[[#This Row],[BEE1]:[Column3]])-Table13511[[#This Row],[Discard]]</f>
        <v>0</v>
      </c>
      <c r="O167" s="5">
        <f>RANK(Table13511[[#This Row],[Total2]],Table13511[Total2])</f>
        <v>26</v>
      </c>
    </row>
    <row r="168" spans="10:15">
      <c r="J168" s="3">
        <f>IF(COUNT(Table13511[[#This Row],[BEE1]:[Column4]])&gt;1,MIN(Table13511[[#This Row],[BEE1]:[Column2]]),0)</f>
        <v>0</v>
      </c>
      <c r="K168" s="17">
        <f>SUM(Table13511[[#This Row],[BEE1]:[Column3]])-Table13511[[#This Row],[Discard]]*0.9999</f>
        <v>0</v>
      </c>
      <c r="L168" s="2">
        <f>IF(Table13511[[#This Row],[Total]]&lt;&gt;"",RANK(Table13511[[#This Row],[Total]],Table13511[Total]),"")</f>
        <v>26</v>
      </c>
      <c r="M168" s="44" t="str">
        <f>IF(Table13511[[#This Row],[Name]]&gt;"",Table13511[[#This Row],[Name]],"")</f>
        <v/>
      </c>
      <c r="N168">
        <f>SUM(Table13511[[#This Row],[BEE1]:[Column3]])-Table13511[[#This Row],[Discard]]</f>
        <v>0</v>
      </c>
      <c r="O168" s="5">
        <f>RANK(Table13511[[#This Row],[Total2]],Table13511[Total2])</f>
        <v>26</v>
      </c>
    </row>
    <row r="169" spans="10:15">
      <c r="J169" s="3">
        <f>IF(COUNT(Table13511[[#This Row],[BEE1]:[Column4]])&gt;1,MIN(Table13511[[#This Row],[BEE1]:[Column2]]),0)</f>
        <v>0</v>
      </c>
      <c r="K169" s="17">
        <f>SUM(Table13511[[#This Row],[BEE1]:[Column3]])-Table13511[[#This Row],[Discard]]*0.9999</f>
        <v>0</v>
      </c>
      <c r="L169" s="2">
        <f>IF(Table13511[[#This Row],[Total]]&lt;&gt;"",RANK(Table13511[[#This Row],[Total]],Table13511[Total]),"")</f>
        <v>26</v>
      </c>
      <c r="M169" s="44" t="str">
        <f>IF(Table13511[[#This Row],[Name]]&gt;"",Table13511[[#This Row],[Name]],"")</f>
        <v/>
      </c>
      <c r="N169">
        <f>SUM(Table13511[[#This Row],[BEE1]:[Column3]])-Table13511[[#This Row],[Discard]]</f>
        <v>0</v>
      </c>
      <c r="O169" s="5">
        <f>RANK(Table13511[[#This Row],[Total2]],Table13511[Total2])</f>
        <v>26</v>
      </c>
    </row>
    <row r="170" spans="10:15">
      <c r="J170" s="3">
        <f>IF(COUNT(Table13511[[#This Row],[BEE1]:[Column4]])&gt;1,MIN(Table13511[[#This Row],[BEE1]:[Column2]]),0)</f>
        <v>0</v>
      </c>
      <c r="K170" s="17">
        <f>SUM(Table13511[[#This Row],[BEE1]:[Column3]])-Table13511[[#This Row],[Discard]]*0.9999</f>
        <v>0</v>
      </c>
      <c r="L170" s="2">
        <f>IF(Table13511[[#This Row],[Total]]&lt;&gt;"",RANK(Table13511[[#This Row],[Total]],Table13511[Total]),"")</f>
        <v>26</v>
      </c>
      <c r="M170" s="44" t="str">
        <f>IF(Table13511[[#This Row],[Name]]&gt;"",Table13511[[#This Row],[Name]],"")</f>
        <v/>
      </c>
      <c r="N170">
        <f>SUM(Table13511[[#This Row],[BEE1]:[Column3]])-Table13511[[#This Row],[Discard]]</f>
        <v>0</v>
      </c>
      <c r="O170" s="5">
        <f>RANK(Table13511[[#This Row],[Total2]],Table13511[Total2])</f>
        <v>26</v>
      </c>
    </row>
    <row r="171" spans="10:15">
      <c r="J171" s="3">
        <f>IF(COUNT(Table13511[[#This Row],[BEE1]:[Column4]])&gt;1,MIN(Table13511[[#This Row],[BEE1]:[Column2]]),0)</f>
        <v>0</v>
      </c>
      <c r="K171" s="17">
        <f>SUM(Table13511[[#This Row],[BEE1]:[Column3]])-Table13511[[#This Row],[Discard]]*0.9999</f>
        <v>0</v>
      </c>
      <c r="L171" s="2">
        <f>IF(Table13511[[#This Row],[Total]]&lt;&gt;"",RANK(Table13511[[#This Row],[Total]],Table13511[Total]),"")</f>
        <v>26</v>
      </c>
      <c r="M171" s="44" t="str">
        <f>IF(Table13511[[#This Row],[Name]]&gt;"",Table13511[[#This Row],[Name]],"")</f>
        <v/>
      </c>
      <c r="N171">
        <f>SUM(Table13511[[#This Row],[BEE1]:[Column3]])-Table13511[[#This Row],[Discard]]</f>
        <v>0</v>
      </c>
      <c r="O171" s="5">
        <f>RANK(Table13511[[#This Row],[Total2]],Table13511[Total2])</f>
        <v>26</v>
      </c>
    </row>
    <row r="172" spans="10:15">
      <c r="J172" s="3">
        <f>IF(COUNT(Table13511[[#This Row],[BEE1]:[Column4]])&gt;1,MIN(Table13511[[#This Row],[BEE1]:[Column2]]),0)</f>
        <v>0</v>
      </c>
      <c r="K172" s="17">
        <f>SUM(Table13511[[#This Row],[BEE1]:[Column3]])-Table13511[[#This Row],[Discard]]*0.9999</f>
        <v>0</v>
      </c>
      <c r="L172" s="2">
        <f>IF(Table13511[[#This Row],[Total]]&lt;&gt;"",RANK(Table13511[[#This Row],[Total]],Table13511[Total]),"")</f>
        <v>26</v>
      </c>
      <c r="M172" s="44" t="str">
        <f>IF(Table13511[[#This Row],[Name]]&gt;"",Table13511[[#This Row],[Name]],"")</f>
        <v/>
      </c>
      <c r="N172">
        <f>SUM(Table13511[[#This Row],[BEE1]:[Column3]])-Table13511[[#This Row],[Discard]]</f>
        <v>0</v>
      </c>
      <c r="O172" s="5">
        <f>RANK(Table13511[[#This Row],[Total2]],Table13511[Total2])</f>
        <v>26</v>
      </c>
    </row>
    <row r="173" spans="10:15">
      <c r="J173" s="3">
        <f>IF(COUNT(Table13511[[#This Row],[BEE1]:[Column4]])&gt;1,MIN(Table13511[[#This Row],[BEE1]:[Column2]]),0)</f>
        <v>0</v>
      </c>
      <c r="K173" s="17">
        <f>SUM(Table13511[[#This Row],[BEE1]:[Column3]])-Table13511[[#This Row],[Discard]]*0.9999</f>
        <v>0</v>
      </c>
      <c r="L173" s="2">
        <f>IF(Table13511[[#This Row],[Total]]&lt;&gt;"",RANK(Table13511[[#This Row],[Total]],Table13511[Total]),"")</f>
        <v>26</v>
      </c>
      <c r="M173" s="44" t="str">
        <f>IF(Table13511[[#This Row],[Name]]&gt;"",Table13511[[#This Row],[Name]],"")</f>
        <v/>
      </c>
      <c r="N173">
        <f>SUM(Table13511[[#This Row],[BEE1]:[Column3]])-Table13511[[#This Row],[Discard]]</f>
        <v>0</v>
      </c>
      <c r="O173" s="5">
        <f>RANK(Table13511[[#This Row],[Total2]],Table13511[Total2])</f>
        <v>26</v>
      </c>
    </row>
    <row r="174" spans="10:15">
      <c r="J174" s="3">
        <f>IF(COUNT(Table13511[[#This Row],[BEE1]:[Column4]])&gt;1,MIN(Table13511[[#This Row],[BEE1]:[Column2]]),0)</f>
        <v>0</v>
      </c>
      <c r="K174" s="17">
        <f>SUM(Table13511[[#This Row],[BEE1]:[Column3]])-Table13511[[#This Row],[Discard]]*0.9999</f>
        <v>0</v>
      </c>
      <c r="L174" s="2">
        <f>IF(Table13511[[#This Row],[Total]]&lt;&gt;"",RANK(Table13511[[#This Row],[Total]],Table13511[Total]),"")</f>
        <v>26</v>
      </c>
      <c r="M174" s="44" t="str">
        <f>IF(Table13511[[#This Row],[Name]]&gt;"",Table13511[[#This Row],[Name]],"")</f>
        <v/>
      </c>
      <c r="N174">
        <f>SUM(Table13511[[#This Row],[BEE1]:[Column3]])-Table13511[[#This Row],[Discard]]</f>
        <v>0</v>
      </c>
      <c r="O174" s="5">
        <f>RANK(Table13511[[#This Row],[Total2]],Table13511[Total2])</f>
        <v>26</v>
      </c>
    </row>
    <row r="175" spans="10:15">
      <c r="J175" s="3">
        <f>IF(COUNT(Table13511[[#This Row],[BEE1]:[Column4]])&gt;1,MIN(Table13511[[#This Row],[BEE1]:[Column2]]),0)</f>
        <v>0</v>
      </c>
      <c r="K175" s="17">
        <f>SUM(Table13511[[#This Row],[BEE1]:[Column3]])-Table13511[[#This Row],[Discard]]*0.9999</f>
        <v>0</v>
      </c>
      <c r="L175" s="2">
        <f>IF(Table13511[[#This Row],[Total]]&lt;&gt;"",RANK(Table13511[[#This Row],[Total]],Table13511[Total]),"")</f>
        <v>26</v>
      </c>
      <c r="M175" s="44" t="str">
        <f>IF(Table13511[[#This Row],[Name]]&gt;"",Table13511[[#This Row],[Name]],"")</f>
        <v/>
      </c>
      <c r="N175">
        <f>SUM(Table13511[[#This Row],[BEE1]:[Column3]])-Table13511[[#This Row],[Discard]]</f>
        <v>0</v>
      </c>
      <c r="O175" s="5">
        <f>RANK(Table13511[[#This Row],[Total2]],Table13511[Total2])</f>
        <v>26</v>
      </c>
    </row>
    <row r="176" spans="10:15">
      <c r="J176" s="3">
        <f>IF(COUNT(Table13511[[#This Row],[BEE1]:[Column4]])&gt;1,MIN(Table13511[[#This Row],[BEE1]:[Column2]]),0)</f>
        <v>0</v>
      </c>
      <c r="K176" s="17">
        <f>SUM(Table13511[[#This Row],[BEE1]:[Column3]])-Table13511[[#This Row],[Discard]]*0.9999</f>
        <v>0</v>
      </c>
      <c r="L176" s="2">
        <f>IF(Table13511[[#This Row],[Total]]&lt;&gt;"",RANK(Table13511[[#This Row],[Total]],Table13511[Total]),"")</f>
        <v>26</v>
      </c>
      <c r="M176" s="44" t="str">
        <f>IF(Table13511[[#This Row],[Name]]&gt;"",Table13511[[#This Row],[Name]],"")</f>
        <v/>
      </c>
      <c r="N176">
        <f>SUM(Table13511[[#This Row],[BEE1]:[Column3]])-Table13511[[#This Row],[Discard]]</f>
        <v>0</v>
      </c>
      <c r="O176" s="5">
        <f>RANK(Table13511[[#This Row],[Total2]],Table13511[Total2])</f>
        <v>26</v>
      </c>
    </row>
    <row r="177" spans="10:15">
      <c r="J177" s="3">
        <f>IF(COUNT(Table13511[[#This Row],[BEE1]:[Column4]])&gt;1,MIN(Table13511[[#This Row],[BEE1]:[Column2]]),0)</f>
        <v>0</v>
      </c>
      <c r="K177" s="17">
        <f>SUM(Table13511[[#This Row],[BEE1]:[Column3]])-Table13511[[#This Row],[Discard]]*0.9999</f>
        <v>0</v>
      </c>
      <c r="L177" s="2">
        <f>IF(Table13511[[#This Row],[Total]]&lt;&gt;"",RANK(Table13511[[#This Row],[Total]],Table13511[Total]),"")</f>
        <v>26</v>
      </c>
      <c r="M177" s="44" t="str">
        <f>IF(Table13511[[#This Row],[Name]]&gt;"",Table13511[[#This Row],[Name]],"")</f>
        <v/>
      </c>
      <c r="N177">
        <f>SUM(Table13511[[#This Row],[BEE1]:[Column3]])-Table13511[[#This Row],[Discard]]</f>
        <v>0</v>
      </c>
      <c r="O177" s="5">
        <f>RANK(Table13511[[#This Row],[Total2]],Table13511[Total2])</f>
        <v>26</v>
      </c>
    </row>
    <row r="178" spans="10:15">
      <c r="J178" s="3">
        <f>IF(COUNT(Table13511[[#This Row],[BEE1]:[Column4]])&gt;1,MIN(Table13511[[#This Row],[BEE1]:[Column2]]),0)</f>
        <v>0</v>
      </c>
      <c r="K178" s="17">
        <f>SUM(Table13511[[#This Row],[BEE1]:[Column3]])-Table13511[[#This Row],[Discard]]*0.9999</f>
        <v>0</v>
      </c>
      <c r="L178" s="2">
        <f>IF(Table13511[[#This Row],[Total]]&lt;&gt;"",RANK(Table13511[[#This Row],[Total]],Table13511[Total]),"")</f>
        <v>26</v>
      </c>
      <c r="M178" s="44" t="str">
        <f>IF(Table13511[[#This Row],[Name]]&gt;"",Table13511[[#This Row],[Name]],"")</f>
        <v/>
      </c>
      <c r="N178">
        <f>SUM(Table13511[[#This Row],[BEE1]:[Column3]])-Table13511[[#This Row],[Discard]]</f>
        <v>0</v>
      </c>
      <c r="O178" s="5">
        <f>RANK(Table13511[[#This Row],[Total2]],Table13511[Total2])</f>
        <v>26</v>
      </c>
    </row>
    <row r="179" spans="10:15">
      <c r="J179" s="3">
        <f>IF(COUNT(Table13511[[#This Row],[BEE1]:[Column4]])&gt;1,MIN(Table13511[[#This Row],[BEE1]:[Column2]]),0)</f>
        <v>0</v>
      </c>
      <c r="K179" s="17">
        <f>SUM(Table13511[[#This Row],[BEE1]:[Column3]])-Table13511[[#This Row],[Discard]]*0.9999</f>
        <v>0</v>
      </c>
      <c r="L179" s="2">
        <f>IF(Table13511[[#This Row],[Total]]&lt;&gt;"",RANK(Table13511[[#This Row],[Total]],Table13511[Total]),"")</f>
        <v>26</v>
      </c>
      <c r="M179" s="44" t="str">
        <f>IF(Table13511[[#This Row],[Name]]&gt;"",Table13511[[#This Row],[Name]],"")</f>
        <v/>
      </c>
      <c r="N179">
        <f>SUM(Table13511[[#This Row],[BEE1]:[Column3]])-Table13511[[#This Row],[Discard]]</f>
        <v>0</v>
      </c>
      <c r="O179" s="5">
        <f>RANK(Table13511[[#This Row],[Total2]],Table13511[Total2])</f>
        <v>26</v>
      </c>
    </row>
    <row r="180" spans="10:15">
      <c r="J180" s="3">
        <f>IF(COUNT(Table13511[[#This Row],[BEE1]:[Column4]])&gt;1,MIN(Table13511[[#This Row],[BEE1]:[Column2]]),0)</f>
        <v>0</v>
      </c>
      <c r="K180" s="17">
        <f>SUM(Table13511[[#This Row],[BEE1]:[Column3]])-Table13511[[#This Row],[Discard]]*0.9999</f>
        <v>0</v>
      </c>
      <c r="L180" s="2">
        <f>IF(Table13511[[#This Row],[Total]]&lt;&gt;"",RANK(Table13511[[#This Row],[Total]],Table13511[Total]),"")</f>
        <v>26</v>
      </c>
      <c r="M180" s="44" t="str">
        <f>IF(Table13511[[#This Row],[Name]]&gt;"",Table13511[[#This Row],[Name]],"")</f>
        <v/>
      </c>
      <c r="N180">
        <f>SUM(Table13511[[#This Row],[BEE1]:[Column3]])-Table13511[[#This Row],[Discard]]</f>
        <v>0</v>
      </c>
      <c r="O180" s="5">
        <f>RANK(Table13511[[#This Row],[Total2]],Table13511[Total2])</f>
        <v>26</v>
      </c>
    </row>
    <row r="181" spans="10:15">
      <c r="J181" s="3">
        <f>IF(COUNT(Table13511[[#This Row],[BEE1]:[Column4]])&gt;1,MIN(Table13511[[#This Row],[BEE1]:[Column2]]),0)</f>
        <v>0</v>
      </c>
      <c r="K181" s="17">
        <f>SUM(Table13511[[#This Row],[BEE1]:[Column3]])-Table13511[[#This Row],[Discard]]*0.9999</f>
        <v>0</v>
      </c>
      <c r="L181" s="2">
        <f>IF(Table13511[[#This Row],[Total]]&lt;&gt;"",RANK(Table13511[[#This Row],[Total]],Table13511[Total]),"")</f>
        <v>26</v>
      </c>
      <c r="M181" s="44" t="str">
        <f>IF(Table13511[[#This Row],[Name]]&gt;"",Table13511[[#This Row],[Name]],"")</f>
        <v/>
      </c>
      <c r="N181">
        <f>SUM(Table13511[[#This Row],[BEE1]:[Column3]])-Table13511[[#This Row],[Discard]]</f>
        <v>0</v>
      </c>
      <c r="O181" s="5">
        <f>RANK(Table13511[[#This Row],[Total2]],Table13511[Total2])</f>
        <v>26</v>
      </c>
    </row>
    <row r="182" spans="10:15">
      <c r="J182" s="3">
        <f>IF(COUNT(Table13511[[#This Row],[BEE1]:[Column4]])&gt;1,MIN(Table13511[[#This Row],[BEE1]:[Column2]]),0)</f>
        <v>0</v>
      </c>
      <c r="K182" s="17">
        <f>SUM(Table13511[[#This Row],[BEE1]:[Column3]])-Table13511[[#This Row],[Discard]]*0.9999</f>
        <v>0</v>
      </c>
      <c r="L182" s="2">
        <f>IF(Table13511[[#This Row],[Total]]&lt;&gt;"",RANK(Table13511[[#This Row],[Total]],Table13511[Total]),"")</f>
        <v>26</v>
      </c>
      <c r="M182" s="44" t="str">
        <f>IF(Table13511[[#This Row],[Name]]&gt;"",Table13511[[#This Row],[Name]],"")</f>
        <v/>
      </c>
      <c r="N182">
        <f>SUM(Table13511[[#This Row],[BEE1]:[Column3]])-Table13511[[#This Row],[Discard]]</f>
        <v>0</v>
      </c>
      <c r="O182" s="5">
        <f>RANK(Table13511[[#This Row],[Total2]],Table13511[Total2])</f>
        <v>26</v>
      </c>
    </row>
    <row r="183" spans="10:15">
      <c r="J183" s="3">
        <f>IF(COUNT(Table13511[[#This Row],[BEE1]:[Column4]])&gt;1,MIN(Table13511[[#This Row],[BEE1]:[Column2]]),0)</f>
        <v>0</v>
      </c>
      <c r="K183" s="17">
        <f>SUM(Table13511[[#This Row],[BEE1]:[Column3]])-Table13511[[#This Row],[Discard]]*0.9999</f>
        <v>0</v>
      </c>
      <c r="L183" s="2">
        <f>IF(Table13511[[#This Row],[Total]]&lt;&gt;"",RANK(Table13511[[#This Row],[Total]],Table13511[Total]),"")</f>
        <v>26</v>
      </c>
      <c r="M183" s="44" t="str">
        <f>IF(Table13511[[#This Row],[Name]]&gt;"",Table13511[[#This Row],[Name]],"")</f>
        <v/>
      </c>
      <c r="N183">
        <f>SUM(Table13511[[#This Row],[BEE1]:[Column3]])-Table13511[[#This Row],[Discard]]</f>
        <v>0</v>
      </c>
      <c r="O183" s="5">
        <f>RANK(Table13511[[#This Row],[Total2]],Table13511[Total2])</f>
        <v>26</v>
      </c>
    </row>
    <row r="184" spans="10:15">
      <c r="J184" s="3">
        <f>IF(COUNT(Table13511[[#This Row],[BEE1]:[Column4]])&gt;1,MIN(Table13511[[#This Row],[BEE1]:[Column2]]),0)</f>
        <v>0</v>
      </c>
      <c r="K184" s="17">
        <f>SUM(Table13511[[#This Row],[BEE1]:[Column3]])-Table13511[[#This Row],[Discard]]*0.9999</f>
        <v>0</v>
      </c>
      <c r="L184" s="2">
        <f>IF(Table13511[[#This Row],[Total]]&lt;&gt;"",RANK(Table13511[[#This Row],[Total]],Table13511[Total]),"")</f>
        <v>26</v>
      </c>
      <c r="M184" s="44" t="str">
        <f>IF(Table13511[[#This Row],[Name]]&gt;"",Table13511[[#This Row],[Name]],"")</f>
        <v/>
      </c>
      <c r="N184">
        <f>SUM(Table13511[[#This Row],[BEE1]:[Column3]])-Table13511[[#This Row],[Discard]]</f>
        <v>0</v>
      </c>
      <c r="O184" s="5">
        <f>RANK(Table13511[[#This Row],[Total2]],Table13511[Total2])</f>
        <v>26</v>
      </c>
    </row>
    <row r="185" spans="10:15">
      <c r="J185" s="3">
        <f>IF(COUNT(Table13511[[#This Row],[BEE1]:[Column4]])&gt;1,MIN(Table13511[[#This Row],[BEE1]:[Column2]]),0)</f>
        <v>0</v>
      </c>
      <c r="K185" s="17">
        <f>SUM(Table13511[[#This Row],[BEE1]:[Column3]])-Table13511[[#This Row],[Discard]]*0.9999</f>
        <v>0</v>
      </c>
      <c r="L185" s="2">
        <f>IF(Table13511[[#This Row],[Total]]&lt;&gt;"",RANK(Table13511[[#This Row],[Total]],Table13511[Total]),"")</f>
        <v>26</v>
      </c>
      <c r="M185" s="44" t="str">
        <f>IF(Table13511[[#This Row],[Name]]&gt;"",Table13511[[#This Row],[Name]],"")</f>
        <v/>
      </c>
      <c r="N185">
        <f>SUM(Table13511[[#This Row],[BEE1]:[Column3]])-Table13511[[#This Row],[Discard]]</f>
        <v>0</v>
      </c>
      <c r="O185" s="5">
        <f>RANK(Table13511[[#This Row],[Total2]],Table13511[Total2])</f>
        <v>26</v>
      </c>
    </row>
    <row r="186" spans="10:15">
      <c r="J186" s="3">
        <f>IF(COUNT(Table13511[[#This Row],[BEE1]:[Column4]])&gt;1,MIN(Table13511[[#This Row],[BEE1]:[Column2]]),0)</f>
        <v>0</v>
      </c>
      <c r="K186" s="17">
        <f>SUM(Table13511[[#This Row],[BEE1]:[Column3]])-Table13511[[#This Row],[Discard]]*0.9999</f>
        <v>0</v>
      </c>
      <c r="L186" s="2">
        <f>IF(Table13511[[#This Row],[Total]]&lt;&gt;"",RANK(Table13511[[#This Row],[Total]],Table13511[Total]),"")</f>
        <v>26</v>
      </c>
      <c r="M186" s="44" t="str">
        <f>IF(Table13511[[#This Row],[Name]]&gt;"",Table13511[[#This Row],[Name]],"")</f>
        <v/>
      </c>
      <c r="N186">
        <f>SUM(Table13511[[#This Row],[BEE1]:[Column3]])-Table13511[[#This Row],[Discard]]</f>
        <v>0</v>
      </c>
      <c r="O186" s="5">
        <f>RANK(Table13511[[#This Row],[Total2]],Table13511[Total2])</f>
        <v>26</v>
      </c>
    </row>
    <row r="187" spans="10:15">
      <c r="J187" s="3">
        <f>IF(COUNT(Table13511[[#This Row],[BEE1]:[Column4]])&gt;1,MIN(Table13511[[#This Row],[BEE1]:[Column2]]),0)</f>
        <v>0</v>
      </c>
      <c r="K187" s="17">
        <f>SUM(Table13511[[#This Row],[BEE1]:[Column3]])-Table13511[[#This Row],[Discard]]*0.9999</f>
        <v>0</v>
      </c>
      <c r="L187" s="2">
        <f>IF(Table13511[[#This Row],[Total]]&lt;&gt;"",RANK(Table13511[[#This Row],[Total]],Table13511[Total]),"")</f>
        <v>26</v>
      </c>
      <c r="M187" s="44" t="str">
        <f>IF(Table13511[[#This Row],[Name]]&gt;"",Table13511[[#This Row],[Name]],"")</f>
        <v/>
      </c>
      <c r="N187">
        <f>SUM(Table13511[[#This Row],[BEE1]:[Column3]])-Table13511[[#This Row],[Discard]]</f>
        <v>0</v>
      </c>
      <c r="O187" s="5">
        <f>RANK(Table13511[[#This Row],[Total2]],Table13511[Total2])</f>
        <v>26</v>
      </c>
    </row>
    <row r="188" spans="10:15">
      <c r="J188" s="3">
        <f>IF(COUNT(Table13511[[#This Row],[BEE1]:[Column4]])&gt;1,MIN(Table13511[[#This Row],[BEE1]:[Column2]]),0)</f>
        <v>0</v>
      </c>
      <c r="K188" s="17">
        <f>SUM(Table13511[[#This Row],[BEE1]:[Column3]])-Table13511[[#This Row],[Discard]]*0.9999</f>
        <v>0</v>
      </c>
      <c r="L188" s="2">
        <f>IF(Table13511[[#This Row],[Total]]&lt;&gt;"",RANK(Table13511[[#This Row],[Total]],Table13511[Total]),"")</f>
        <v>26</v>
      </c>
      <c r="M188" s="44" t="str">
        <f>IF(Table13511[[#This Row],[Name]]&gt;"",Table13511[[#This Row],[Name]],"")</f>
        <v/>
      </c>
      <c r="N188">
        <f>SUM(Table13511[[#This Row],[BEE1]:[Column3]])-Table13511[[#This Row],[Discard]]</f>
        <v>0</v>
      </c>
      <c r="O188" s="5">
        <f>RANK(Table13511[[#This Row],[Total2]],Table13511[Total2])</f>
        <v>26</v>
      </c>
    </row>
    <row r="189" spans="10:15">
      <c r="J189" s="3">
        <f>IF(COUNT(Table13511[[#This Row],[BEE1]:[Column4]])&gt;1,MIN(Table13511[[#This Row],[BEE1]:[Column2]]),0)</f>
        <v>0</v>
      </c>
      <c r="K189" s="17">
        <f>SUM(Table13511[[#This Row],[BEE1]:[Column3]])-Table13511[[#This Row],[Discard]]*0.9999</f>
        <v>0</v>
      </c>
      <c r="L189" s="2">
        <f>IF(Table13511[[#This Row],[Total]]&lt;&gt;"",RANK(Table13511[[#This Row],[Total]],Table13511[Total]),"")</f>
        <v>26</v>
      </c>
      <c r="M189" s="44" t="str">
        <f>IF(Table13511[[#This Row],[Name]]&gt;"",Table13511[[#This Row],[Name]],"")</f>
        <v/>
      </c>
      <c r="N189">
        <f>SUM(Table13511[[#This Row],[BEE1]:[Column3]])-Table13511[[#This Row],[Discard]]</f>
        <v>0</v>
      </c>
      <c r="O189" s="5">
        <f>RANK(Table13511[[#This Row],[Total2]],Table13511[Total2])</f>
        <v>26</v>
      </c>
    </row>
    <row r="190" spans="10:15">
      <c r="J190" s="3">
        <f>IF(COUNT(Table13511[[#This Row],[BEE1]:[Column4]])&gt;1,MIN(Table13511[[#This Row],[BEE1]:[Column2]]),0)</f>
        <v>0</v>
      </c>
      <c r="K190" s="17">
        <f>SUM(Table13511[[#This Row],[BEE1]:[Column3]])-Table13511[[#This Row],[Discard]]*0.9999</f>
        <v>0</v>
      </c>
      <c r="L190" s="2">
        <f>IF(Table13511[[#This Row],[Total]]&lt;&gt;"",RANK(Table13511[[#This Row],[Total]],Table13511[Total]),"")</f>
        <v>26</v>
      </c>
      <c r="M190" s="44" t="str">
        <f>IF(Table13511[[#This Row],[Name]]&gt;"",Table13511[[#This Row],[Name]],"")</f>
        <v/>
      </c>
      <c r="N190">
        <f>SUM(Table13511[[#This Row],[BEE1]:[Column3]])-Table13511[[#This Row],[Discard]]</f>
        <v>0</v>
      </c>
      <c r="O190" s="5">
        <f>RANK(Table13511[[#This Row],[Total2]],Table13511[Total2])</f>
        <v>26</v>
      </c>
    </row>
    <row r="191" spans="10:15">
      <c r="J191" s="3">
        <f>IF(COUNT(Table13511[[#This Row],[BEE1]:[Column4]])&gt;1,MIN(Table13511[[#This Row],[BEE1]:[Column2]]),0)</f>
        <v>0</v>
      </c>
      <c r="K191" s="17">
        <f>SUM(Table13511[[#This Row],[BEE1]:[Column3]])-Table13511[[#This Row],[Discard]]*0.9999</f>
        <v>0</v>
      </c>
      <c r="L191" s="2">
        <f>IF(Table13511[[#This Row],[Total]]&lt;&gt;"",RANK(Table13511[[#This Row],[Total]],Table13511[Total]),"")</f>
        <v>26</v>
      </c>
      <c r="M191" s="44" t="str">
        <f>IF(Table13511[[#This Row],[Name]]&gt;"",Table13511[[#This Row],[Name]],"")</f>
        <v/>
      </c>
      <c r="N191">
        <f>SUM(Table13511[[#This Row],[BEE1]:[Column3]])-Table13511[[#This Row],[Discard]]</f>
        <v>0</v>
      </c>
      <c r="O191" s="5">
        <f>RANK(Table13511[[#This Row],[Total2]],Table13511[Total2])</f>
        <v>26</v>
      </c>
    </row>
    <row r="192" spans="10:15">
      <c r="J192" s="3">
        <f>IF(COUNT(Table13511[[#This Row],[BEE1]:[Column4]])&gt;1,MIN(Table13511[[#This Row],[BEE1]:[Column2]]),0)</f>
        <v>0</v>
      </c>
      <c r="K192" s="17">
        <f>SUM(Table13511[[#This Row],[BEE1]:[Column3]])-Table13511[[#This Row],[Discard]]*0.9999</f>
        <v>0</v>
      </c>
      <c r="L192" s="2">
        <f>IF(Table13511[[#This Row],[Total]]&lt;&gt;"",RANK(Table13511[[#This Row],[Total]],Table13511[Total]),"")</f>
        <v>26</v>
      </c>
      <c r="M192" s="44" t="str">
        <f>IF(Table13511[[#This Row],[Name]]&gt;"",Table13511[[#This Row],[Name]],"")</f>
        <v/>
      </c>
      <c r="N192">
        <f>SUM(Table13511[[#This Row],[BEE1]:[Column3]])-Table13511[[#This Row],[Discard]]</f>
        <v>0</v>
      </c>
      <c r="O192" s="5">
        <f>RANK(Table13511[[#This Row],[Total2]],Table13511[Total2])</f>
        <v>26</v>
      </c>
    </row>
    <row r="193" spans="10:15">
      <c r="J193" s="3">
        <f>IF(COUNT(Table13511[[#This Row],[BEE1]:[Column4]])&gt;1,MIN(Table13511[[#This Row],[BEE1]:[Column2]]),0)</f>
        <v>0</v>
      </c>
      <c r="K193" s="17">
        <f>SUM(Table13511[[#This Row],[BEE1]:[Column3]])-Table13511[[#This Row],[Discard]]*0.9999</f>
        <v>0</v>
      </c>
      <c r="L193" s="2">
        <f>IF(Table13511[[#This Row],[Total]]&lt;&gt;"",RANK(Table13511[[#This Row],[Total]],Table13511[Total]),"")</f>
        <v>26</v>
      </c>
      <c r="M193" s="44" t="str">
        <f>IF(Table13511[[#This Row],[Name]]&gt;"",Table13511[[#This Row],[Name]],"")</f>
        <v/>
      </c>
      <c r="N193">
        <f>SUM(Table13511[[#This Row],[BEE1]:[Column3]])-Table13511[[#This Row],[Discard]]</f>
        <v>0</v>
      </c>
      <c r="O193" s="5">
        <f>RANK(Table13511[[#This Row],[Total2]],Table13511[Total2])</f>
        <v>26</v>
      </c>
    </row>
    <row r="194" spans="10:15">
      <c r="J194" s="3">
        <f>IF(COUNT(Table13511[[#This Row],[BEE1]:[Column4]])&gt;1,MIN(Table13511[[#This Row],[BEE1]:[Column2]]),0)</f>
        <v>0</v>
      </c>
      <c r="K194" s="17">
        <f>SUM(Table13511[[#This Row],[BEE1]:[Column3]])-Table13511[[#This Row],[Discard]]*0.9999</f>
        <v>0</v>
      </c>
      <c r="L194" s="2">
        <f>IF(Table13511[[#This Row],[Total]]&lt;&gt;"",RANK(Table13511[[#This Row],[Total]],Table13511[Total]),"")</f>
        <v>26</v>
      </c>
      <c r="M194" s="44" t="str">
        <f>IF(Table13511[[#This Row],[Name]]&gt;"",Table13511[[#This Row],[Name]],"")</f>
        <v/>
      </c>
      <c r="N194">
        <f>SUM(Table13511[[#This Row],[BEE1]:[Column3]])-Table13511[[#This Row],[Discard]]</f>
        <v>0</v>
      </c>
      <c r="O194" s="5">
        <f>RANK(Table13511[[#This Row],[Total2]],Table13511[Total2])</f>
        <v>26</v>
      </c>
    </row>
    <row r="195" spans="10:15">
      <c r="J195" s="3">
        <f>IF(COUNT(Table13511[[#This Row],[BEE1]:[Column4]])&gt;1,MIN(Table13511[[#This Row],[BEE1]:[Column2]]),0)</f>
        <v>0</v>
      </c>
      <c r="K195" s="17">
        <f>SUM(Table13511[[#This Row],[BEE1]:[Column3]])-Table13511[[#This Row],[Discard]]*0.9999</f>
        <v>0</v>
      </c>
      <c r="L195" s="2">
        <f>IF(Table13511[[#This Row],[Total]]&lt;&gt;"",RANK(Table13511[[#This Row],[Total]],Table13511[Total]),"")</f>
        <v>26</v>
      </c>
      <c r="M195" s="44" t="str">
        <f>IF(Table13511[[#This Row],[Name]]&gt;"",Table13511[[#This Row],[Name]],"")</f>
        <v/>
      </c>
      <c r="N195">
        <f>SUM(Table13511[[#This Row],[BEE1]:[Column3]])-Table13511[[#This Row],[Discard]]</f>
        <v>0</v>
      </c>
      <c r="O195" s="5">
        <f>RANK(Table13511[[#This Row],[Total2]],Table13511[Total2])</f>
        <v>26</v>
      </c>
    </row>
    <row r="196" spans="10:15">
      <c r="J196" s="3">
        <f>IF(COUNT(Table13511[[#This Row],[BEE1]:[Column4]])&gt;1,MIN(Table13511[[#This Row],[BEE1]:[Column2]]),0)</f>
        <v>0</v>
      </c>
      <c r="K196" s="17">
        <f>SUM(Table13511[[#This Row],[BEE1]:[Column3]])-Table13511[[#This Row],[Discard]]*0.9999</f>
        <v>0</v>
      </c>
      <c r="L196" s="2">
        <f>IF(Table13511[[#This Row],[Total]]&lt;&gt;"",RANK(Table13511[[#This Row],[Total]],Table13511[Total]),"")</f>
        <v>26</v>
      </c>
      <c r="M196" s="44" t="str">
        <f>IF(Table13511[[#This Row],[Name]]&gt;"",Table13511[[#This Row],[Name]],"")</f>
        <v/>
      </c>
      <c r="N196">
        <f>SUM(Table13511[[#This Row],[BEE1]:[Column3]])-Table13511[[#This Row],[Discard]]</f>
        <v>0</v>
      </c>
      <c r="O196" s="5">
        <f>RANK(Table13511[[#This Row],[Total2]],Table13511[Total2])</f>
        <v>26</v>
      </c>
    </row>
    <row r="197" spans="10:15">
      <c r="J197" s="3">
        <f>IF(COUNT(Table13511[[#This Row],[BEE1]:[Column4]])&gt;1,MIN(Table13511[[#This Row],[BEE1]:[Column2]]),0)</f>
        <v>0</v>
      </c>
      <c r="K197" s="17">
        <f>SUM(Table13511[[#This Row],[BEE1]:[Column3]])-Table13511[[#This Row],[Discard]]*0.9999</f>
        <v>0</v>
      </c>
      <c r="L197" s="2">
        <f>IF(Table13511[[#This Row],[Total]]&lt;&gt;"",RANK(Table13511[[#This Row],[Total]],Table13511[Total]),"")</f>
        <v>26</v>
      </c>
      <c r="M197" s="44" t="str">
        <f>IF(Table13511[[#This Row],[Name]]&gt;"",Table13511[[#This Row],[Name]],"")</f>
        <v/>
      </c>
      <c r="N197">
        <f>SUM(Table13511[[#This Row],[BEE1]:[Column3]])-Table13511[[#This Row],[Discard]]</f>
        <v>0</v>
      </c>
      <c r="O197" s="5">
        <f>RANK(Table13511[[#This Row],[Total2]],Table13511[Total2])</f>
        <v>26</v>
      </c>
    </row>
    <row r="198" spans="10:15">
      <c r="J198" s="3">
        <f>IF(COUNT(Table13511[[#This Row],[BEE1]:[Column4]])&gt;1,MIN(Table13511[[#This Row],[BEE1]:[Column2]]),0)</f>
        <v>0</v>
      </c>
      <c r="K198" s="17">
        <f>SUM(Table13511[[#This Row],[BEE1]:[Column3]])-Table13511[[#This Row],[Discard]]*0.9999</f>
        <v>0</v>
      </c>
      <c r="L198" s="2">
        <f>IF(Table13511[[#This Row],[Total]]&lt;&gt;"",RANK(Table13511[[#This Row],[Total]],Table13511[Total]),"")</f>
        <v>26</v>
      </c>
      <c r="M198" s="44" t="str">
        <f>IF(Table13511[[#This Row],[Name]]&gt;"",Table13511[[#This Row],[Name]],"")</f>
        <v/>
      </c>
      <c r="N198">
        <f>SUM(Table13511[[#This Row],[BEE1]:[Column3]])-Table13511[[#This Row],[Discard]]</f>
        <v>0</v>
      </c>
      <c r="O198" s="5">
        <f>RANK(Table13511[[#This Row],[Total2]],Table13511[Total2])</f>
        <v>26</v>
      </c>
    </row>
    <row r="199" spans="10:15">
      <c r="J199" s="3">
        <f>IF(COUNT(Table13511[[#This Row],[BEE1]:[Column4]])&gt;1,MIN(Table13511[[#This Row],[BEE1]:[Column2]]),0)</f>
        <v>0</v>
      </c>
      <c r="K199" s="17">
        <f>SUM(Table13511[[#This Row],[BEE1]:[Column3]])-Table13511[[#This Row],[Discard]]*0.9999</f>
        <v>0</v>
      </c>
      <c r="L199" s="2">
        <f>IF(Table13511[[#This Row],[Total]]&lt;&gt;"",RANK(Table13511[[#This Row],[Total]],Table13511[Total]),"")</f>
        <v>26</v>
      </c>
      <c r="M199" s="44" t="str">
        <f>IF(Table13511[[#This Row],[Name]]&gt;"",Table13511[[#This Row],[Name]],"")</f>
        <v/>
      </c>
      <c r="N199">
        <f>SUM(Table13511[[#This Row],[BEE1]:[Column3]])-Table13511[[#This Row],[Discard]]</f>
        <v>0</v>
      </c>
      <c r="O199" s="5">
        <f>RANK(Table13511[[#This Row],[Total2]],Table13511[Total2])</f>
        <v>26</v>
      </c>
    </row>
    <row r="200" spans="10:15">
      <c r="J200" s="3">
        <f>IF(COUNT(Table13511[[#This Row],[BEE1]:[Column4]])&gt;1,MIN(Table13511[[#This Row],[BEE1]:[Column2]]),0)</f>
        <v>0</v>
      </c>
      <c r="K200" s="17">
        <f>SUM(Table13511[[#This Row],[BEE1]:[Column3]])-Table13511[[#This Row],[Discard]]*0.9999</f>
        <v>0</v>
      </c>
      <c r="L200" s="2">
        <f>IF(Table13511[[#This Row],[Total]]&lt;&gt;"",RANK(Table13511[[#This Row],[Total]],Table13511[Total]),"")</f>
        <v>26</v>
      </c>
      <c r="M200" s="44" t="str">
        <f>IF(Table13511[[#This Row],[Name]]&gt;"",Table13511[[#This Row],[Name]],"")</f>
        <v/>
      </c>
      <c r="N200">
        <f>SUM(Table13511[[#This Row],[BEE1]:[Column3]])-Table13511[[#This Row],[Discard]]</f>
        <v>0</v>
      </c>
      <c r="O200" s="5">
        <f>RANK(Table13511[[#This Row],[Total2]],Table13511[Total2])</f>
        <v>26</v>
      </c>
    </row>
    <row r="201" spans="10:15">
      <c r="J201" s="3">
        <f>IF(COUNT(Table13511[[#This Row],[BEE1]:[Column4]])&gt;1,MIN(Table13511[[#This Row],[BEE1]:[Column2]]),0)</f>
        <v>0</v>
      </c>
      <c r="K201" s="17">
        <f>SUM(Table13511[[#This Row],[BEE1]:[Column3]])-Table13511[[#This Row],[Discard]]*0.9999</f>
        <v>0</v>
      </c>
      <c r="L201" s="2">
        <f>IF(Table13511[[#This Row],[Total]]&lt;&gt;"",RANK(Table13511[[#This Row],[Total]],Table13511[Total]),"")</f>
        <v>26</v>
      </c>
      <c r="M201" s="44" t="str">
        <f>IF(Table13511[[#This Row],[Name]]&gt;"",Table13511[[#This Row],[Name]],"")</f>
        <v/>
      </c>
      <c r="N201">
        <f>SUM(Table13511[[#This Row],[BEE1]:[Column3]])-Table13511[[#This Row],[Discard]]</f>
        <v>0</v>
      </c>
      <c r="O201" s="5">
        <f>RANK(Table13511[[#This Row],[Total2]],Table13511[Total2])</f>
        <v>26</v>
      </c>
    </row>
    <row r="202" spans="10:15">
      <c r="J202" s="3">
        <f>IF(COUNT(Table13511[[#This Row],[BEE1]:[Column4]])&gt;1,MIN(Table13511[[#This Row],[BEE1]:[Column2]]),0)</f>
        <v>0</v>
      </c>
      <c r="K202" s="17">
        <f>SUM(Table13511[[#This Row],[BEE1]:[Column3]])-Table13511[[#This Row],[Discard]]*0.9999</f>
        <v>0</v>
      </c>
      <c r="L202" s="2">
        <f>IF(Table13511[[#This Row],[Total]]&lt;&gt;"",RANK(Table13511[[#This Row],[Total]],Table13511[Total]),"")</f>
        <v>26</v>
      </c>
      <c r="M202" s="44" t="str">
        <f>IF(Table13511[[#This Row],[Name]]&gt;"",Table13511[[#This Row],[Name]],"")</f>
        <v/>
      </c>
      <c r="N202">
        <f>SUM(Table13511[[#This Row],[BEE1]:[Column3]])-Table13511[[#This Row],[Discard]]</f>
        <v>0</v>
      </c>
      <c r="O202" s="5">
        <f>RANK(Table13511[[#This Row],[Total2]],Table13511[Total2])</f>
        <v>26</v>
      </c>
    </row>
    <row r="203" spans="10:15">
      <c r="J203" s="3">
        <f>IF(COUNT(Table13511[[#This Row],[BEE1]:[Column4]])&gt;1,MIN(Table13511[[#This Row],[BEE1]:[Column2]]),0)</f>
        <v>0</v>
      </c>
      <c r="K203" s="17">
        <f>SUM(Table13511[[#This Row],[BEE1]:[Column3]])-Table13511[[#This Row],[Discard]]*0.9999</f>
        <v>0</v>
      </c>
      <c r="L203" s="2">
        <f>IF(Table13511[[#This Row],[Total]]&lt;&gt;"",RANK(Table13511[[#This Row],[Total]],Table13511[Total]),"")</f>
        <v>26</v>
      </c>
      <c r="M203" s="44" t="str">
        <f>IF(Table13511[[#This Row],[Name]]&gt;"",Table13511[[#This Row],[Name]],"")</f>
        <v/>
      </c>
      <c r="N203">
        <f>SUM(Table13511[[#This Row],[BEE1]:[Column3]])-Table13511[[#This Row],[Discard]]</f>
        <v>0</v>
      </c>
      <c r="O203" s="5">
        <f>RANK(Table13511[[#This Row],[Total2]],Table13511[Total2])</f>
        <v>26</v>
      </c>
    </row>
    <row r="204" spans="10:15">
      <c r="J204" s="3">
        <f>IF(COUNT(Table13511[[#This Row],[BEE1]:[Column4]])&gt;1,MIN(Table13511[[#This Row],[BEE1]:[Column2]]),0)</f>
        <v>0</v>
      </c>
      <c r="K204" s="17">
        <f>SUM(Table13511[[#This Row],[BEE1]:[Column3]])-Table13511[[#This Row],[Discard]]*0.9999</f>
        <v>0</v>
      </c>
      <c r="L204" s="2">
        <f>IF(Table13511[[#This Row],[Total]]&lt;&gt;"",RANK(Table13511[[#This Row],[Total]],Table13511[Total]),"")</f>
        <v>26</v>
      </c>
      <c r="M204" s="44" t="str">
        <f>IF(Table13511[[#This Row],[Name]]&gt;"",Table13511[[#This Row],[Name]],"")</f>
        <v/>
      </c>
      <c r="N204">
        <f>SUM(Table13511[[#This Row],[BEE1]:[Column3]])-Table13511[[#This Row],[Discard]]</f>
        <v>0</v>
      </c>
      <c r="O204" s="5">
        <f>RANK(Table13511[[#This Row],[Total2]],Table13511[Total2])</f>
        <v>26</v>
      </c>
    </row>
    <row r="205" spans="10:15">
      <c r="J205" s="3">
        <f>IF(COUNT(Table13511[[#This Row],[BEE1]:[Column4]])&gt;1,MIN(Table13511[[#This Row],[BEE1]:[Column2]]),0)</f>
        <v>0</v>
      </c>
      <c r="K205" s="17">
        <f>SUM(Table13511[[#This Row],[BEE1]:[Column3]])-Table13511[[#This Row],[Discard]]*0.9999</f>
        <v>0</v>
      </c>
      <c r="L205" s="2">
        <f>IF(Table13511[[#This Row],[Total]]&lt;&gt;"",RANK(Table13511[[#This Row],[Total]],Table13511[Total]),"")</f>
        <v>26</v>
      </c>
      <c r="M205" s="44" t="str">
        <f>IF(Table13511[[#This Row],[Name]]&gt;"",Table13511[[#This Row],[Name]],"")</f>
        <v/>
      </c>
      <c r="N205">
        <f>SUM(Table13511[[#This Row],[BEE1]:[Column3]])-Table13511[[#This Row],[Discard]]</f>
        <v>0</v>
      </c>
      <c r="O205" s="5">
        <f>RANK(Table13511[[#This Row],[Total2]],Table13511[Total2])</f>
        <v>26</v>
      </c>
    </row>
    <row r="206" spans="10:15">
      <c r="J206" s="3">
        <f>IF(COUNT(Table13511[[#This Row],[BEE1]:[Column4]])&gt;1,MIN(Table13511[[#This Row],[BEE1]:[Column2]]),0)</f>
        <v>0</v>
      </c>
      <c r="K206" s="17">
        <f>SUM(Table13511[[#This Row],[BEE1]:[Column3]])-Table13511[[#This Row],[Discard]]*0.9999</f>
        <v>0</v>
      </c>
      <c r="L206" s="2">
        <f>IF(Table13511[[#This Row],[Total]]&lt;&gt;"",RANK(Table13511[[#This Row],[Total]],Table13511[Total]),"")</f>
        <v>26</v>
      </c>
      <c r="M206" s="44" t="str">
        <f>IF(Table13511[[#This Row],[Name]]&gt;"",Table13511[[#This Row],[Name]],"")</f>
        <v/>
      </c>
      <c r="N206">
        <f>SUM(Table13511[[#This Row],[BEE1]:[Column3]])-Table13511[[#This Row],[Discard]]</f>
        <v>0</v>
      </c>
      <c r="O206" s="5">
        <f>RANK(Table13511[[#This Row],[Total2]],Table13511[Total2])</f>
        <v>26</v>
      </c>
    </row>
    <row r="207" spans="10:15">
      <c r="J207" s="3">
        <f>IF(COUNT(Table13511[[#This Row],[BEE1]:[Column4]])&gt;1,MIN(Table13511[[#This Row],[BEE1]:[Column2]]),0)</f>
        <v>0</v>
      </c>
      <c r="K207" s="17">
        <f>SUM(Table13511[[#This Row],[BEE1]:[Column3]])-Table13511[[#This Row],[Discard]]*0.9999</f>
        <v>0</v>
      </c>
      <c r="L207" s="2">
        <f>IF(Table13511[[#This Row],[Total]]&lt;&gt;"",RANK(Table13511[[#This Row],[Total]],Table13511[Total]),"")</f>
        <v>26</v>
      </c>
      <c r="M207" s="44" t="str">
        <f>IF(Table13511[[#This Row],[Name]]&gt;"",Table13511[[#This Row],[Name]],"")</f>
        <v/>
      </c>
      <c r="N207">
        <f>SUM(Table13511[[#This Row],[BEE1]:[Column3]])-Table13511[[#This Row],[Discard]]</f>
        <v>0</v>
      </c>
      <c r="O207" s="5">
        <f>RANK(Table13511[[#This Row],[Total2]],Table13511[Total2])</f>
        <v>26</v>
      </c>
    </row>
    <row r="208" spans="10:15">
      <c r="J208" s="3">
        <f>IF(COUNT(Table13511[[#This Row],[BEE1]:[Column4]])&gt;1,MIN(Table13511[[#This Row],[BEE1]:[Column2]]),0)</f>
        <v>0</v>
      </c>
      <c r="K208" s="17">
        <f>SUM(Table13511[[#This Row],[BEE1]:[Column3]])-Table13511[[#This Row],[Discard]]*0.9999</f>
        <v>0</v>
      </c>
      <c r="L208" s="2">
        <f>IF(Table13511[[#This Row],[Total]]&lt;&gt;"",RANK(Table13511[[#This Row],[Total]],Table13511[Total]),"")</f>
        <v>26</v>
      </c>
      <c r="M208" s="44" t="str">
        <f>IF(Table13511[[#This Row],[Name]]&gt;"",Table13511[[#This Row],[Name]],"")</f>
        <v/>
      </c>
      <c r="N208">
        <f>SUM(Table13511[[#This Row],[BEE1]:[Column3]])-Table13511[[#This Row],[Discard]]</f>
        <v>0</v>
      </c>
      <c r="O208" s="5">
        <f>RANK(Table13511[[#This Row],[Total2]],Table13511[Total2])</f>
        <v>26</v>
      </c>
    </row>
    <row r="209" spans="10:15">
      <c r="J209" s="3">
        <f>IF(COUNT(Table13511[[#This Row],[BEE1]:[Column4]])&gt;1,MIN(Table13511[[#This Row],[BEE1]:[Column2]]),0)</f>
        <v>0</v>
      </c>
      <c r="K209" s="17">
        <f>SUM(Table13511[[#This Row],[BEE1]:[Column3]])-Table13511[[#This Row],[Discard]]*0.9999</f>
        <v>0</v>
      </c>
      <c r="L209" s="2">
        <f>IF(Table13511[[#This Row],[Total]]&lt;&gt;"",RANK(Table13511[[#This Row],[Total]],Table13511[Total]),"")</f>
        <v>26</v>
      </c>
      <c r="M209" s="44" t="str">
        <f>IF(Table13511[[#This Row],[Name]]&gt;"",Table13511[[#This Row],[Name]],"")</f>
        <v/>
      </c>
      <c r="N209">
        <f>SUM(Table13511[[#This Row],[BEE1]:[Column3]])-Table13511[[#This Row],[Discard]]</f>
        <v>0</v>
      </c>
      <c r="O209" s="5">
        <f>RANK(Table13511[[#This Row],[Total2]],Table13511[Total2])</f>
        <v>26</v>
      </c>
    </row>
    <row r="210" spans="10:15">
      <c r="J210" s="3">
        <f>IF(COUNT(Table13511[[#This Row],[BEE1]:[Column4]])&gt;1,MIN(Table13511[[#This Row],[BEE1]:[Column2]]),0)</f>
        <v>0</v>
      </c>
      <c r="K210" s="17">
        <f>SUM(Table13511[[#This Row],[BEE1]:[Column3]])-Table13511[[#This Row],[Discard]]*0.9999</f>
        <v>0</v>
      </c>
      <c r="L210" s="2">
        <f>IF(Table13511[[#This Row],[Total]]&lt;&gt;"",RANK(Table13511[[#This Row],[Total]],Table13511[Total]),"")</f>
        <v>26</v>
      </c>
      <c r="M210" s="44" t="str">
        <f>IF(Table13511[[#This Row],[Name]]&gt;"",Table13511[[#This Row],[Name]],"")</f>
        <v/>
      </c>
      <c r="N210">
        <f>SUM(Table13511[[#This Row],[BEE1]:[Column3]])-Table13511[[#This Row],[Discard]]</f>
        <v>0</v>
      </c>
      <c r="O210" s="5">
        <f>RANK(Table13511[[#This Row],[Total2]],Table13511[Total2])</f>
        <v>26</v>
      </c>
    </row>
    <row r="211" spans="10:15">
      <c r="J211" s="3">
        <f>IF(COUNT(Table13511[[#This Row],[BEE1]:[Column4]])&gt;1,MIN(Table13511[[#This Row],[BEE1]:[Column2]]),0)</f>
        <v>0</v>
      </c>
      <c r="K211" s="17">
        <f>SUM(Table13511[[#This Row],[BEE1]:[Column3]])-Table13511[[#This Row],[Discard]]*0.9999</f>
        <v>0</v>
      </c>
      <c r="L211" s="2">
        <f>IF(Table13511[[#This Row],[Total]]&lt;&gt;"",RANK(Table13511[[#This Row],[Total]],Table13511[Total]),"")</f>
        <v>26</v>
      </c>
      <c r="M211" s="44" t="str">
        <f>IF(Table13511[[#This Row],[Name]]&gt;"",Table13511[[#This Row],[Name]],"")</f>
        <v/>
      </c>
      <c r="N211">
        <f>SUM(Table13511[[#This Row],[BEE1]:[Column3]])-Table13511[[#This Row],[Discard]]</f>
        <v>0</v>
      </c>
      <c r="O211" s="5">
        <f>RANK(Table13511[[#This Row],[Total2]],Table13511[Total2])</f>
        <v>26</v>
      </c>
    </row>
    <row r="212" spans="10:15">
      <c r="J212" s="3">
        <f>IF(COUNT(Table13511[[#This Row],[BEE1]:[Column4]])&gt;1,MIN(Table13511[[#This Row],[BEE1]:[Column2]]),0)</f>
        <v>0</v>
      </c>
      <c r="K212" s="17">
        <f>SUM(Table13511[[#This Row],[BEE1]:[Column3]])-Table13511[[#This Row],[Discard]]*0.9999</f>
        <v>0</v>
      </c>
      <c r="L212" s="2">
        <f>IF(Table13511[[#This Row],[Total]]&lt;&gt;"",RANK(Table13511[[#This Row],[Total]],Table13511[Total]),"")</f>
        <v>26</v>
      </c>
      <c r="M212" s="44" t="str">
        <f>IF(Table13511[[#This Row],[Name]]&gt;"",Table13511[[#This Row],[Name]],"")</f>
        <v/>
      </c>
      <c r="N212">
        <f>SUM(Table13511[[#This Row],[BEE1]:[Column3]])-Table13511[[#This Row],[Discard]]</f>
        <v>0</v>
      </c>
      <c r="O212" s="5">
        <f>RANK(Table13511[[#This Row],[Total2]],Table13511[Total2])</f>
        <v>26</v>
      </c>
    </row>
    <row r="213" spans="10:15">
      <c r="J213" s="3">
        <f>IF(COUNT(Table13511[[#This Row],[BEE1]:[Column4]])&gt;1,MIN(Table13511[[#This Row],[BEE1]:[Column2]]),0)</f>
        <v>0</v>
      </c>
      <c r="K213" s="17">
        <f>SUM(Table13511[[#This Row],[BEE1]:[Column3]])-Table13511[[#This Row],[Discard]]*0.9999</f>
        <v>0</v>
      </c>
      <c r="L213" s="2">
        <f>IF(Table13511[[#This Row],[Total]]&lt;&gt;"",RANK(Table13511[[#This Row],[Total]],Table13511[Total]),"")</f>
        <v>26</v>
      </c>
      <c r="M213" s="44" t="str">
        <f>IF(Table13511[[#This Row],[Name]]&gt;"",Table13511[[#This Row],[Name]],"")</f>
        <v/>
      </c>
      <c r="N213">
        <f>SUM(Table13511[[#This Row],[BEE1]:[Column3]])-Table13511[[#This Row],[Discard]]</f>
        <v>0</v>
      </c>
      <c r="O213" s="5">
        <f>RANK(Table13511[[#This Row],[Total2]],Table13511[Total2])</f>
        <v>26</v>
      </c>
    </row>
    <row r="214" spans="10:15">
      <c r="J214" s="3">
        <f>IF(COUNT(Table13511[[#This Row],[BEE1]:[Column4]])&gt;1,MIN(Table13511[[#This Row],[BEE1]:[Column2]]),0)</f>
        <v>0</v>
      </c>
      <c r="K214" s="17">
        <f>SUM(Table13511[[#This Row],[BEE1]:[Column3]])-Table13511[[#This Row],[Discard]]*0.9999</f>
        <v>0</v>
      </c>
      <c r="L214" s="2">
        <f>IF(Table13511[[#This Row],[Total]]&lt;&gt;"",RANK(Table13511[[#This Row],[Total]],Table13511[Total]),"")</f>
        <v>26</v>
      </c>
      <c r="M214" s="44" t="str">
        <f>IF(Table13511[[#This Row],[Name]]&gt;"",Table13511[[#This Row],[Name]],"")</f>
        <v/>
      </c>
      <c r="N214">
        <f>SUM(Table13511[[#This Row],[BEE1]:[Column3]])-Table13511[[#This Row],[Discard]]</f>
        <v>0</v>
      </c>
      <c r="O214" s="5">
        <f>RANK(Table13511[[#This Row],[Total2]],Table13511[Total2])</f>
        <v>26</v>
      </c>
    </row>
    <row r="215" spans="10:15">
      <c r="J215" s="3">
        <f>IF(COUNT(Table13511[[#This Row],[BEE1]:[Column4]])&gt;1,MIN(Table13511[[#This Row],[BEE1]:[Column2]]),0)</f>
        <v>0</v>
      </c>
      <c r="K215" s="17">
        <f>SUM(Table13511[[#This Row],[BEE1]:[Column3]])-Table13511[[#This Row],[Discard]]*0.9999</f>
        <v>0</v>
      </c>
      <c r="L215" s="2">
        <f>IF(Table13511[[#This Row],[Total]]&lt;&gt;"",RANK(Table13511[[#This Row],[Total]],Table13511[Total]),"")</f>
        <v>26</v>
      </c>
      <c r="M215" s="44" t="str">
        <f>IF(Table13511[[#This Row],[Name]]&gt;"",Table13511[[#This Row],[Name]],"")</f>
        <v/>
      </c>
      <c r="N215">
        <f>SUM(Table13511[[#This Row],[BEE1]:[Column3]])-Table13511[[#This Row],[Discard]]</f>
        <v>0</v>
      </c>
      <c r="O215" s="5">
        <f>RANK(Table13511[[#This Row],[Total2]],Table13511[Total2])</f>
        <v>26</v>
      </c>
    </row>
    <row r="216" spans="10:15">
      <c r="J216" s="3">
        <f>IF(COUNT(Table13511[[#This Row],[BEE1]:[Column4]])&gt;1,MIN(Table13511[[#This Row],[BEE1]:[Column2]]),0)</f>
        <v>0</v>
      </c>
      <c r="K216" s="17">
        <f>SUM(Table13511[[#This Row],[BEE1]:[Column3]])-Table13511[[#This Row],[Discard]]*0.9999</f>
        <v>0</v>
      </c>
      <c r="L216" s="2">
        <f>IF(Table13511[[#This Row],[Total]]&lt;&gt;"",RANK(Table13511[[#This Row],[Total]],Table13511[Total]),"")</f>
        <v>26</v>
      </c>
      <c r="M216" s="44" t="str">
        <f>IF(Table13511[[#This Row],[Name]]&gt;"",Table13511[[#This Row],[Name]],"")</f>
        <v/>
      </c>
      <c r="N216">
        <f>SUM(Table13511[[#This Row],[BEE1]:[Column3]])-Table13511[[#This Row],[Discard]]</f>
        <v>0</v>
      </c>
      <c r="O216" s="5">
        <f>RANK(Table13511[[#This Row],[Total2]],Table13511[Total2])</f>
        <v>26</v>
      </c>
    </row>
    <row r="217" spans="10:15">
      <c r="J217" s="3">
        <f>IF(COUNT(Table13511[[#This Row],[BEE1]:[Column4]])&gt;1,MIN(Table13511[[#This Row],[BEE1]:[Column2]]),0)</f>
        <v>0</v>
      </c>
      <c r="K217" s="17">
        <f>SUM(Table13511[[#This Row],[BEE1]:[Column3]])-Table13511[[#This Row],[Discard]]*0.9999</f>
        <v>0</v>
      </c>
      <c r="L217" s="2">
        <f>IF(Table13511[[#This Row],[Total]]&lt;&gt;"",RANK(Table13511[[#This Row],[Total]],Table13511[Total]),"")</f>
        <v>26</v>
      </c>
      <c r="M217" s="44" t="str">
        <f>IF(Table13511[[#This Row],[Name]]&gt;"",Table13511[[#This Row],[Name]],"")</f>
        <v/>
      </c>
      <c r="N217">
        <f>SUM(Table13511[[#This Row],[BEE1]:[Column3]])-Table13511[[#This Row],[Discard]]</f>
        <v>0</v>
      </c>
      <c r="O217" s="5">
        <f>RANK(Table13511[[#This Row],[Total2]],Table13511[Total2])</f>
        <v>26</v>
      </c>
    </row>
    <row r="218" spans="10:15">
      <c r="J218" s="3">
        <f>IF(COUNT(Table13511[[#This Row],[BEE1]:[Column4]])&gt;1,MIN(Table13511[[#This Row],[BEE1]:[Column2]]),0)</f>
        <v>0</v>
      </c>
      <c r="K218" s="17">
        <f>SUM(Table13511[[#This Row],[BEE1]:[Column3]])-Table13511[[#This Row],[Discard]]*0.9999</f>
        <v>0</v>
      </c>
      <c r="L218" s="2">
        <f>IF(Table13511[[#This Row],[Total]]&lt;&gt;"",RANK(Table13511[[#This Row],[Total]],Table13511[Total]),"")</f>
        <v>26</v>
      </c>
      <c r="M218" s="44" t="str">
        <f>IF(Table13511[[#This Row],[Name]]&gt;"",Table13511[[#This Row],[Name]],"")</f>
        <v/>
      </c>
      <c r="N218">
        <f>SUM(Table13511[[#This Row],[BEE1]:[Column3]])-Table13511[[#This Row],[Discard]]</f>
        <v>0</v>
      </c>
      <c r="O218" s="5">
        <f>RANK(Table13511[[#This Row],[Total2]],Table13511[Total2])</f>
        <v>26</v>
      </c>
    </row>
    <row r="219" spans="10:15">
      <c r="J219" s="3">
        <f>IF(COUNT(Table13511[[#This Row],[BEE1]:[Column4]])&gt;1,MIN(Table13511[[#This Row],[BEE1]:[Column2]]),0)</f>
        <v>0</v>
      </c>
      <c r="K219" s="17">
        <f>SUM(Table13511[[#This Row],[BEE1]:[Column3]])-Table13511[[#This Row],[Discard]]*0.9999</f>
        <v>0</v>
      </c>
      <c r="L219" s="2">
        <f>IF(Table13511[[#This Row],[Total]]&lt;&gt;"",RANK(Table13511[[#This Row],[Total]],Table13511[Total]),"")</f>
        <v>26</v>
      </c>
      <c r="M219" s="44" t="str">
        <f>IF(Table13511[[#This Row],[Name]]&gt;"",Table13511[[#This Row],[Name]],"")</f>
        <v/>
      </c>
      <c r="N219">
        <f>SUM(Table13511[[#This Row],[BEE1]:[Column3]])-Table13511[[#This Row],[Discard]]</f>
        <v>0</v>
      </c>
      <c r="O219" s="5">
        <f>RANK(Table13511[[#This Row],[Total2]],Table13511[Total2])</f>
        <v>26</v>
      </c>
    </row>
    <row r="220" spans="10:15">
      <c r="J220" s="3">
        <f>IF(COUNT(Table13511[[#This Row],[BEE1]:[Column4]])&gt;1,MIN(Table13511[[#This Row],[BEE1]:[Column2]]),0)</f>
        <v>0</v>
      </c>
      <c r="K220" s="17">
        <f>SUM(Table13511[[#This Row],[BEE1]:[Column3]])-Table13511[[#This Row],[Discard]]*0.9999</f>
        <v>0</v>
      </c>
      <c r="L220" s="2">
        <f>IF(Table13511[[#This Row],[Total]]&lt;&gt;"",RANK(Table13511[[#This Row],[Total]],Table13511[Total]),"")</f>
        <v>26</v>
      </c>
      <c r="M220" s="44" t="str">
        <f>IF(Table13511[[#This Row],[Name]]&gt;"",Table13511[[#This Row],[Name]],"")</f>
        <v/>
      </c>
      <c r="N220">
        <f>SUM(Table13511[[#This Row],[BEE1]:[Column3]])-Table13511[[#This Row],[Discard]]</f>
        <v>0</v>
      </c>
      <c r="O220" s="5">
        <f>RANK(Table13511[[#This Row],[Total2]],Table13511[Total2])</f>
        <v>26</v>
      </c>
    </row>
    <row r="221" spans="10:15">
      <c r="J221" s="3">
        <f>IF(COUNT(Table13511[[#This Row],[BEE1]:[Column4]])&gt;1,MIN(Table13511[[#This Row],[BEE1]:[Column2]]),0)</f>
        <v>0</v>
      </c>
      <c r="K221" s="17">
        <f>SUM(Table13511[[#This Row],[BEE1]:[Column3]])-Table13511[[#This Row],[Discard]]*0.9999</f>
        <v>0</v>
      </c>
      <c r="L221" s="2">
        <f>IF(Table13511[[#This Row],[Total]]&lt;&gt;"",RANK(Table13511[[#This Row],[Total]],Table13511[Total]),"")</f>
        <v>26</v>
      </c>
      <c r="M221" s="44" t="str">
        <f>IF(Table13511[[#This Row],[Name]]&gt;"",Table13511[[#This Row],[Name]],"")</f>
        <v/>
      </c>
      <c r="N221">
        <f>SUM(Table13511[[#This Row],[BEE1]:[Column3]])-Table13511[[#This Row],[Discard]]</f>
        <v>0</v>
      </c>
      <c r="O221" s="5">
        <f>RANK(Table13511[[#This Row],[Total2]],Table13511[Total2])</f>
        <v>26</v>
      </c>
    </row>
    <row r="222" spans="10:15">
      <c r="J222" s="3">
        <f>IF(COUNT(Table13511[[#This Row],[BEE1]:[Column4]])&gt;1,MIN(Table13511[[#This Row],[BEE1]:[Column2]]),0)</f>
        <v>0</v>
      </c>
      <c r="K222" s="17">
        <f>SUM(Table13511[[#This Row],[BEE1]:[Column3]])-Table13511[[#This Row],[Discard]]*0.9999</f>
        <v>0</v>
      </c>
      <c r="L222" s="2">
        <f>IF(Table13511[[#This Row],[Total]]&lt;&gt;"",RANK(Table13511[[#This Row],[Total]],Table13511[Total]),"")</f>
        <v>26</v>
      </c>
      <c r="M222" s="44" t="str">
        <f>IF(Table13511[[#This Row],[Name]]&gt;"",Table13511[[#This Row],[Name]],"")</f>
        <v/>
      </c>
      <c r="N222">
        <f>SUM(Table13511[[#This Row],[BEE1]:[Column3]])-Table13511[[#This Row],[Discard]]</f>
        <v>0</v>
      </c>
      <c r="O222" s="5">
        <f>RANK(Table13511[[#This Row],[Total2]],Table13511[Total2])</f>
        <v>26</v>
      </c>
    </row>
    <row r="223" spans="10:15">
      <c r="J223" s="3">
        <f>IF(COUNT(Table13511[[#This Row],[BEE1]:[Column4]])&gt;1,MIN(Table13511[[#This Row],[BEE1]:[Column2]]),0)</f>
        <v>0</v>
      </c>
      <c r="K223" s="17">
        <f>SUM(Table13511[[#This Row],[BEE1]:[Column3]])-Table13511[[#This Row],[Discard]]*0.9999</f>
        <v>0</v>
      </c>
      <c r="L223" s="2">
        <f>IF(Table13511[[#This Row],[Total]]&lt;&gt;"",RANK(Table13511[[#This Row],[Total]],Table13511[Total]),"")</f>
        <v>26</v>
      </c>
      <c r="M223" s="44" t="str">
        <f>IF(Table13511[[#This Row],[Name]]&gt;"",Table13511[[#This Row],[Name]],"")</f>
        <v/>
      </c>
      <c r="N223">
        <f>SUM(Table13511[[#This Row],[BEE1]:[Column3]])-Table13511[[#This Row],[Discard]]</f>
        <v>0</v>
      </c>
      <c r="O223" s="5">
        <f>RANK(Table13511[[#This Row],[Total2]],Table13511[Total2])</f>
        <v>26</v>
      </c>
    </row>
    <row r="224" spans="10:15">
      <c r="J224" s="3">
        <f>IF(COUNT(Table13511[[#This Row],[BEE1]:[Column4]])&gt;1,MIN(Table13511[[#This Row],[BEE1]:[Column2]]),0)</f>
        <v>0</v>
      </c>
      <c r="K224" s="17">
        <f>SUM(Table13511[[#This Row],[BEE1]:[Column3]])-Table13511[[#This Row],[Discard]]*0.9999</f>
        <v>0</v>
      </c>
      <c r="L224" s="2">
        <f>IF(Table13511[[#This Row],[Total]]&lt;&gt;"",RANK(Table13511[[#This Row],[Total]],Table13511[Total]),"")</f>
        <v>26</v>
      </c>
      <c r="M224" s="44" t="str">
        <f>IF(Table13511[[#This Row],[Name]]&gt;"",Table13511[[#This Row],[Name]],"")</f>
        <v/>
      </c>
      <c r="N224">
        <f>SUM(Table13511[[#This Row],[BEE1]:[Column3]])-Table13511[[#This Row],[Discard]]</f>
        <v>0</v>
      </c>
      <c r="O224" s="5">
        <f>RANK(Table13511[[#This Row],[Total2]],Table13511[Total2])</f>
        <v>26</v>
      </c>
    </row>
    <row r="225" spans="1:15">
      <c r="J225" s="3">
        <f>IF(COUNT(Table13511[[#This Row],[BEE1]:[Column4]])&gt;1,MIN(Table13511[[#This Row],[BEE1]:[Column2]]),0)</f>
        <v>0</v>
      </c>
      <c r="K225" s="17">
        <f>SUM(Table13511[[#This Row],[BEE1]:[Column3]])-Table13511[[#This Row],[Discard]]*0.9999</f>
        <v>0</v>
      </c>
      <c r="L225" s="2">
        <f>IF(Table13511[[#This Row],[Total]]&lt;&gt;"",RANK(Table13511[[#This Row],[Total]],Table13511[Total]),"")</f>
        <v>26</v>
      </c>
      <c r="M225" s="44" t="str">
        <f>IF(Table13511[[#This Row],[Name]]&gt;"",Table13511[[#This Row],[Name]],"")</f>
        <v/>
      </c>
      <c r="N225">
        <f>SUM(Table13511[[#This Row],[BEE1]:[Column3]])-Table13511[[#This Row],[Discard]]</f>
        <v>0</v>
      </c>
      <c r="O225" s="5">
        <f>RANK(Table13511[[#This Row],[Total2]],Table13511[Total2])</f>
        <v>26</v>
      </c>
    </row>
    <row r="226" spans="1:15">
      <c r="J226" s="3">
        <f>IF(COUNT(Table13511[[#This Row],[BEE1]:[Column4]])&gt;1,MIN(Table13511[[#This Row],[BEE1]:[Column2]]),0)</f>
        <v>0</v>
      </c>
      <c r="K226" s="17">
        <f>SUM(Table13511[[#This Row],[BEE1]:[Column3]])-Table13511[[#This Row],[Discard]]*0.9999</f>
        <v>0</v>
      </c>
      <c r="L226" s="2">
        <f>IF(Table13511[[#This Row],[Total]]&lt;&gt;"",RANK(Table13511[[#This Row],[Total]],Table13511[Total]),"")</f>
        <v>26</v>
      </c>
      <c r="M226" s="44" t="str">
        <f>IF(Table13511[[#This Row],[Name]]&gt;"",Table13511[[#This Row],[Name]],"")</f>
        <v/>
      </c>
      <c r="N226">
        <f>SUM(Table13511[[#This Row],[BEE1]:[Column3]])-Table13511[[#This Row],[Discard]]</f>
        <v>0</v>
      </c>
      <c r="O226" s="5">
        <f>RANK(Table13511[[#This Row],[Total2]],Table13511[Total2])</f>
        <v>26</v>
      </c>
    </row>
    <row r="227" spans="1:15">
      <c r="J227" s="3">
        <f>IF(COUNT(Table13511[[#This Row],[BEE1]:[Column4]])&gt;1,MIN(Table13511[[#This Row],[BEE1]:[Column2]]),0)</f>
        <v>0</v>
      </c>
      <c r="K227" s="17">
        <f>SUM(Table13511[[#This Row],[BEE1]:[Column3]])-Table13511[[#This Row],[Discard]]*0.9999</f>
        <v>0</v>
      </c>
      <c r="L227" s="2">
        <f>IF(Table13511[[#This Row],[Total]]&lt;&gt;"",RANK(Table13511[[#This Row],[Total]],Table13511[Total]),"")</f>
        <v>26</v>
      </c>
      <c r="M227" s="44" t="str">
        <f>IF(Table13511[[#This Row],[Name]]&gt;"",Table13511[[#This Row],[Name]],"")</f>
        <v/>
      </c>
      <c r="N227">
        <f>SUM(Table13511[[#This Row],[BEE1]:[Column3]])-Table13511[[#This Row],[Discard]]</f>
        <v>0</v>
      </c>
      <c r="O227" s="5">
        <f>RANK(Table13511[[#This Row],[Total2]],Table13511[Total2])</f>
        <v>26</v>
      </c>
    </row>
    <row r="228" spans="1:15">
      <c r="J228" s="3">
        <f>IF(COUNT(Table13511[[#This Row],[BEE1]:[Column4]])&gt;1,MIN(Table13511[[#This Row],[BEE1]:[Column2]]),0)</f>
        <v>0</v>
      </c>
      <c r="K228" s="17">
        <f>SUM(Table13511[[#This Row],[BEE1]:[Column3]])-Table13511[[#This Row],[Discard]]*0.9999</f>
        <v>0</v>
      </c>
      <c r="L228" s="2">
        <f>IF(Table13511[[#This Row],[Total]]&lt;&gt;"",RANK(Table13511[[#This Row],[Total]],Table13511[Total]),"")</f>
        <v>26</v>
      </c>
      <c r="M228" s="44" t="str">
        <f>IF(Table13511[[#This Row],[Name]]&gt;"",Table13511[[#This Row],[Name]],"")</f>
        <v/>
      </c>
      <c r="N228">
        <f>SUM(Table13511[[#This Row],[BEE1]:[Column3]])-Table13511[[#This Row],[Discard]]</f>
        <v>0</v>
      </c>
      <c r="O228" s="5">
        <f>RANK(Table13511[[#This Row],[Total2]],Table13511[Total2])</f>
        <v>26</v>
      </c>
    </row>
    <row r="229" spans="1:15">
      <c r="A229" s="11"/>
      <c r="B229" s="10"/>
      <c r="C229" s="10"/>
      <c r="D229" s="10"/>
      <c r="E229" s="10"/>
      <c r="F229" s="10"/>
      <c r="G229" s="10"/>
      <c r="H229" s="10"/>
      <c r="I229" s="10"/>
      <c r="J229" s="3">
        <f>IF(COUNT(Table13511[[#This Row],[BEE1]:[Column4]])&gt;1,MIN(Table13511[[#This Row],[BEE1]:[Column2]]),0)</f>
        <v>0</v>
      </c>
      <c r="K229" s="17">
        <f>SUM(Table13511[[#This Row],[BEE1]:[Column3]])-Table13511[[#This Row],[Discard]]*0.9999</f>
        <v>0</v>
      </c>
      <c r="L229" s="10">
        <f>IF(Table13511[[#This Row],[Total]]&lt;&gt;"",RANK(Table13511[[#This Row],[Total]],Table13511[Total]),"")</f>
        <v>26</v>
      </c>
      <c r="M229" s="44" t="str">
        <f>IF(Table13511[[#This Row],[Name]]&gt;"",Table13511[[#This Row],[Name]],"")</f>
        <v/>
      </c>
      <c r="N229">
        <f>SUM(Table13511[[#This Row],[BEE1]:[Column3]])-Table13511[[#This Row],[Discard]]</f>
        <v>0</v>
      </c>
      <c r="O229" s="5">
        <f>RANK(Table13511[[#This Row],[Total2]],Table13511[Total2])</f>
        <v>26</v>
      </c>
    </row>
  </sheetData>
  <mergeCells count="1">
    <mergeCell ref="E1:G1"/>
  </mergeCells>
  <pageMargins left="0.75" right="0.75" top="1" bottom="1" header="0.5" footer="0.5"/>
  <pageSetup paperSize="9" scale="63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81</vt:i4>
      </vt:variant>
    </vt:vector>
  </HeadingPairs>
  <TitlesOfParts>
    <vt:vector size="101" baseType="lpstr">
      <vt:lpstr>B18-2014</vt:lpstr>
      <vt:lpstr>G11</vt:lpstr>
      <vt:lpstr>B11</vt:lpstr>
      <vt:lpstr>G13</vt:lpstr>
      <vt:lpstr>B13</vt:lpstr>
      <vt:lpstr>G15</vt:lpstr>
      <vt:lpstr>B15</vt:lpstr>
      <vt:lpstr>G18</vt:lpstr>
      <vt:lpstr>B18</vt:lpstr>
      <vt:lpstr>B15-2014</vt:lpstr>
      <vt:lpstr>B13-2014</vt:lpstr>
      <vt:lpstr>G18-2014</vt:lpstr>
      <vt:lpstr>G15-2014</vt:lpstr>
      <vt:lpstr>G13-2014</vt:lpstr>
      <vt:lpstr>Int Dis</vt:lpstr>
      <vt:lpstr>Senior</vt:lpstr>
      <vt:lpstr>Vets</vt:lpstr>
      <vt:lpstr>U21</vt:lpstr>
      <vt:lpstr>Points &amp; Equals formulas</vt:lpstr>
      <vt:lpstr>B18 old</vt:lpstr>
      <vt:lpstr>'B11'!B13Ranking</vt:lpstr>
      <vt:lpstr>'B18'!B13Ranking</vt:lpstr>
      <vt:lpstr>'G11'!B13Ranking</vt:lpstr>
      <vt:lpstr>'G13'!B13Ranking</vt:lpstr>
      <vt:lpstr>'G15'!B13Ranking</vt:lpstr>
      <vt:lpstr>'Int Dis'!B13Ranking</vt:lpstr>
      <vt:lpstr>Senior!B13Ranking</vt:lpstr>
      <vt:lpstr>'U21'!B13Ranking</vt:lpstr>
      <vt:lpstr>Vets!B13Ranking</vt:lpstr>
      <vt:lpstr>B13Ranking</vt:lpstr>
      <vt:lpstr>'B11'!B15Ranking</vt:lpstr>
      <vt:lpstr>'B18'!B15Ranking</vt:lpstr>
      <vt:lpstr>'G11'!B15Ranking</vt:lpstr>
      <vt:lpstr>'G13'!B15Ranking</vt:lpstr>
      <vt:lpstr>'G15'!B15Ranking</vt:lpstr>
      <vt:lpstr>'Int Dis'!B15Ranking</vt:lpstr>
      <vt:lpstr>Senior!B15Ranking</vt:lpstr>
      <vt:lpstr>'U21'!B15Ranking</vt:lpstr>
      <vt:lpstr>Vets!B15Ranking</vt:lpstr>
      <vt:lpstr>B15Ranking</vt:lpstr>
      <vt:lpstr>'B11'!B18Ranking</vt:lpstr>
      <vt:lpstr>'B13'!B18Ranking</vt:lpstr>
      <vt:lpstr>'B15'!B18Ranking</vt:lpstr>
      <vt:lpstr>'B18'!B18Ranking</vt:lpstr>
      <vt:lpstr>'G11'!B18Ranking</vt:lpstr>
      <vt:lpstr>'G13'!B18Ranking</vt:lpstr>
      <vt:lpstr>'G15'!B18Ranking</vt:lpstr>
      <vt:lpstr>'G18'!B18Ranking</vt:lpstr>
      <vt:lpstr>'Int Dis'!B18Ranking</vt:lpstr>
      <vt:lpstr>Senior!B18Ranking</vt:lpstr>
      <vt:lpstr>'U21'!B18Ranking</vt:lpstr>
      <vt:lpstr>Vets!B18Ranking</vt:lpstr>
      <vt:lpstr>B18Ranking</vt:lpstr>
      <vt:lpstr>'B11'!G13Ranking</vt:lpstr>
      <vt:lpstr>'B18'!G13Ranking</vt:lpstr>
      <vt:lpstr>'G11'!G13Ranking</vt:lpstr>
      <vt:lpstr>'Int Dis'!G13Ranking</vt:lpstr>
      <vt:lpstr>Senior!G13Ranking</vt:lpstr>
      <vt:lpstr>'U21'!G13Ranking</vt:lpstr>
      <vt:lpstr>Vets!G13Ranking</vt:lpstr>
      <vt:lpstr>G13Ranking</vt:lpstr>
      <vt:lpstr>'B11'!G15Ranking</vt:lpstr>
      <vt:lpstr>'B18'!G15Ranking</vt:lpstr>
      <vt:lpstr>'G11'!G15Ranking</vt:lpstr>
      <vt:lpstr>'G13'!G15Ranking</vt:lpstr>
      <vt:lpstr>'Int Dis'!G15Ranking</vt:lpstr>
      <vt:lpstr>Senior!G15Ranking</vt:lpstr>
      <vt:lpstr>'U21'!G15Ranking</vt:lpstr>
      <vt:lpstr>Vets!G15Ranking</vt:lpstr>
      <vt:lpstr>G15Ranking</vt:lpstr>
      <vt:lpstr>'B11'!G18Ranking</vt:lpstr>
      <vt:lpstr>'B13'!G18Ranking</vt:lpstr>
      <vt:lpstr>'B15'!G18Ranking</vt:lpstr>
      <vt:lpstr>'B18'!G18Ranking</vt:lpstr>
      <vt:lpstr>'G11'!G18Ranking</vt:lpstr>
      <vt:lpstr>'G13'!G18Ranking</vt:lpstr>
      <vt:lpstr>'G15'!G18Ranking</vt:lpstr>
      <vt:lpstr>'Int Dis'!G18Ranking</vt:lpstr>
      <vt:lpstr>Senior!G18Ranking</vt:lpstr>
      <vt:lpstr>'U21'!G18Ranking</vt:lpstr>
      <vt:lpstr>Vets!G18Ranking</vt:lpstr>
      <vt:lpstr>G18Ranking</vt:lpstr>
      <vt:lpstr>'B11'!Print_Area</vt:lpstr>
      <vt:lpstr>'B13'!Print_Area</vt:lpstr>
      <vt:lpstr>'B13-2014'!Print_Area</vt:lpstr>
      <vt:lpstr>'B15'!Print_Area</vt:lpstr>
      <vt:lpstr>'B15-2014'!Print_Area</vt:lpstr>
      <vt:lpstr>'B18'!Print_Area</vt:lpstr>
      <vt:lpstr>'B18 old'!Print_Area</vt:lpstr>
      <vt:lpstr>'B18-2014'!Print_Area</vt:lpstr>
      <vt:lpstr>'G11'!Print_Area</vt:lpstr>
      <vt:lpstr>'G13'!Print_Area</vt:lpstr>
      <vt:lpstr>'G13-2014'!Print_Area</vt:lpstr>
      <vt:lpstr>'G15'!Print_Area</vt:lpstr>
      <vt:lpstr>'G15-2014'!Print_Area</vt:lpstr>
      <vt:lpstr>'G18'!Print_Area</vt:lpstr>
      <vt:lpstr>'G18-2014'!Print_Area</vt:lpstr>
      <vt:lpstr>'Int Dis'!Print_Area</vt:lpstr>
      <vt:lpstr>Senior!Print_Area</vt:lpstr>
      <vt:lpstr>'U21'!Print_Area</vt:lpstr>
      <vt:lpstr>Vets!Print_Area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Higgins</dc:creator>
  <cp:lastModifiedBy>Margie Hadden</cp:lastModifiedBy>
  <cp:lastPrinted>2017-04-15T16:57:00Z</cp:lastPrinted>
  <dcterms:created xsi:type="dcterms:W3CDTF">2013-11-26T18:45:00Z</dcterms:created>
  <dcterms:modified xsi:type="dcterms:W3CDTF">2019-02-19T11:31:49Z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